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hodovainformatika\excel\nastiahnutie\"/>
    </mc:Choice>
  </mc:AlternateContent>
  <bookViews>
    <workbookView xWindow="0" yWindow="0" windowWidth="20490" windowHeight="7650"/>
  </bookViews>
  <sheets>
    <sheet name="Rozpočet hokejového klubu" sheetId="2" r:id="rId1"/>
    <sheet name="Prirodzený prírastok" sheetId="7" r:id="rId2"/>
    <sheet name="Predaj sirupov" sheetId="3" r:id="rId3"/>
    <sheet name="Taxikár" sheetId="5" r:id="rId4"/>
    <sheet name="Cash Flow" sheetId="4" r:id="rId5"/>
    <sheet name="Počet obyvateľov" sheetId="6" r:id="rId6"/>
    <sheet name="Prevádzka áut" sheetId="9" r:id="rId7"/>
    <sheet name="Faktúry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9" l="1"/>
  <c r="C21" i="6"/>
  <c r="L12" i="10" l="1"/>
  <c r="L11" i="10"/>
  <c r="L10" i="10"/>
  <c r="L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9" i="10"/>
  <c r="F16" i="9"/>
  <c r="G16" i="9"/>
  <c r="F17" i="9"/>
  <c r="G17" i="9"/>
  <c r="F18" i="9"/>
  <c r="G18" i="9"/>
  <c r="E18" i="9"/>
  <c r="E17" i="9"/>
  <c r="E16" i="9"/>
  <c r="G15" i="9"/>
  <c r="E15" i="9"/>
  <c r="G9" i="9"/>
  <c r="G10" i="9"/>
  <c r="G11" i="9"/>
  <c r="G12" i="9"/>
  <c r="G13" i="9"/>
  <c r="G14" i="9"/>
  <c r="G8" i="9"/>
  <c r="E9" i="9"/>
  <c r="E10" i="9"/>
  <c r="E11" i="9"/>
  <c r="E12" i="9"/>
  <c r="E13" i="9"/>
  <c r="E14" i="9"/>
  <c r="E8" i="9"/>
  <c r="D19" i="6"/>
  <c r="E19" i="6"/>
  <c r="F19" i="6"/>
  <c r="G19" i="6"/>
  <c r="H19" i="6"/>
  <c r="I19" i="6"/>
  <c r="J19" i="6"/>
  <c r="K19" i="6"/>
  <c r="L19" i="6"/>
  <c r="M19" i="6"/>
  <c r="C19" i="6"/>
  <c r="Q39" i="4"/>
  <c r="Q38" i="4"/>
  <c r="Q36" i="4"/>
  <c r="Q34" i="4"/>
  <c r="Q33" i="4"/>
  <c r="Q32" i="4"/>
  <c r="Q31" i="4"/>
  <c r="Q30" i="4"/>
  <c r="Q26" i="4"/>
  <c r="Q25" i="4"/>
  <c r="Q24" i="4"/>
  <c r="Q23" i="4"/>
  <c r="Q22" i="4"/>
  <c r="P36" i="4"/>
  <c r="P33" i="4"/>
  <c r="P32" i="4"/>
  <c r="P34" i="4" s="1"/>
  <c r="P31" i="4"/>
  <c r="P30" i="4"/>
  <c r="P26" i="4"/>
  <c r="P27" i="4" s="1"/>
  <c r="P25" i="4"/>
  <c r="P24" i="4"/>
  <c r="P23" i="4"/>
  <c r="P22" i="4"/>
  <c r="D38" i="4"/>
  <c r="E38" i="4"/>
  <c r="F38" i="4"/>
  <c r="G38" i="4"/>
  <c r="G39" i="4" s="1"/>
  <c r="H38" i="4"/>
  <c r="I38" i="4"/>
  <c r="I39" i="4" s="1"/>
  <c r="J38" i="4"/>
  <c r="K38" i="4"/>
  <c r="K39" i="4" s="1"/>
  <c r="L38" i="4"/>
  <c r="M38" i="4"/>
  <c r="N38" i="4"/>
  <c r="O38" i="4"/>
  <c r="O39" i="4" s="1"/>
  <c r="D39" i="4"/>
  <c r="E39" i="4"/>
  <c r="F39" i="4"/>
  <c r="H39" i="4"/>
  <c r="J39" i="4"/>
  <c r="L39" i="4"/>
  <c r="M39" i="4"/>
  <c r="N39" i="4"/>
  <c r="D34" i="4"/>
  <c r="E34" i="4"/>
  <c r="F34" i="4"/>
  <c r="G34" i="4"/>
  <c r="H34" i="4"/>
  <c r="I34" i="4"/>
  <c r="J34" i="4"/>
  <c r="K34" i="4"/>
  <c r="L34" i="4"/>
  <c r="M34" i="4"/>
  <c r="N34" i="4"/>
  <c r="O34" i="4"/>
  <c r="C34" i="4"/>
  <c r="D27" i="4"/>
  <c r="E27" i="4"/>
  <c r="F27" i="4"/>
  <c r="G27" i="4"/>
  <c r="H27" i="4"/>
  <c r="I27" i="4"/>
  <c r="J27" i="4"/>
  <c r="K27" i="4"/>
  <c r="L27" i="4"/>
  <c r="M27" i="4"/>
  <c r="N27" i="4"/>
  <c r="O27" i="4"/>
  <c r="C27" i="4"/>
  <c r="C38" i="4" s="1"/>
  <c r="C39" i="4" s="1"/>
  <c r="Q19" i="4"/>
  <c r="Q13" i="4"/>
  <c r="Q14" i="4"/>
  <c r="Q15" i="4"/>
  <c r="Q16" i="4"/>
  <c r="Q17" i="4"/>
  <c r="Q18" i="4"/>
  <c r="Q12" i="4"/>
  <c r="P19" i="4"/>
  <c r="P13" i="4"/>
  <c r="P14" i="4"/>
  <c r="P15" i="4"/>
  <c r="P16" i="4"/>
  <c r="P17" i="4"/>
  <c r="P18" i="4"/>
  <c r="P12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C19" i="5"/>
  <c r="F10" i="5"/>
  <c r="F11" i="5"/>
  <c r="F12" i="5"/>
  <c r="F13" i="5"/>
  <c r="F14" i="5"/>
  <c r="F15" i="5"/>
  <c r="C20" i="5" s="1"/>
  <c r="F16" i="5"/>
  <c r="F17" i="5"/>
  <c r="F9" i="5"/>
  <c r="D10" i="5"/>
  <c r="D11" i="5"/>
  <c r="D12" i="5"/>
  <c r="D13" i="5"/>
  <c r="D14" i="5"/>
  <c r="D15" i="5"/>
  <c r="D16" i="5"/>
  <c r="D17" i="5"/>
  <c r="D9" i="5"/>
  <c r="C18" i="5" s="1"/>
  <c r="F8" i="3"/>
  <c r="F9" i="3"/>
  <c r="F10" i="3"/>
  <c r="F11" i="3"/>
  <c r="F12" i="3"/>
  <c r="F7" i="3"/>
  <c r="E8" i="3"/>
  <c r="E16" i="3" s="1"/>
  <c r="E9" i="3"/>
  <c r="E10" i="3"/>
  <c r="E11" i="3"/>
  <c r="E12" i="3"/>
  <c r="E7" i="3"/>
  <c r="D15" i="7"/>
  <c r="E15" i="7"/>
  <c r="D16" i="7"/>
  <c r="E16" i="7"/>
  <c r="D17" i="7"/>
  <c r="E17" i="7"/>
  <c r="C17" i="7"/>
  <c r="C16" i="7"/>
  <c r="C15" i="7"/>
  <c r="E8" i="7"/>
  <c r="E9" i="7"/>
  <c r="E10" i="7"/>
  <c r="E11" i="7"/>
  <c r="E12" i="7"/>
  <c r="E13" i="7"/>
  <c r="E14" i="7"/>
  <c r="E7" i="7"/>
  <c r="Q27" i="4" l="1"/>
  <c r="P38" i="4"/>
  <c r="P39" i="4" s="1"/>
  <c r="C21" i="5"/>
  <c r="E15" i="3"/>
  <c r="E13" i="3"/>
  <c r="E14" i="3"/>
  <c r="D40" i="2"/>
  <c r="D41" i="2" s="1"/>
  <c r="E40" i="2"/>
  <c r="E41" i="2" s="1"/>
  <c r="E29" i="2"/>
  <c r="E30" i="2"/>
  <c r="E31" i="2"/>
  <c r="E32" i="2"/>
  <c r="E33" i="2"/>
  <c r="E34" i="2"/>
  <c r="E35" i="2"/>
  <c r="E36" i="2"/>
  <c r="E37" i="2"/>
  <c r="E38" i="2"/>
  <c r="E39" i="2"/>
  <c r="E28" i="2"/>
  <c r="D25" i="2"/>
  <c r="E25" i="2"/>
  <c r="C25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8" i="2"/>
  <c r="C40" i="2" l="1"/>
  <c r="C41" i="2" s="1"/>
</calcChain>
</file>

<file path=xl/sharedStrings.xml><?xml version="1.0" encoding="utf-8"?>
<sst xmlns="http://schemas.openxmlformats.org/spreadsheetml/2006/main" count="319" uniqueCount="182">
  <si>
    <t>Tržba</t>
  </si>
  <si>
    <t>x</t>
  </si>
  <si>
    <t>Tovar</t>
  </si>
  <si>
    <t>Jednotková cena</t>
  </si>
  <si>
    <t>Podiel tovaru na celkovej tržbe</t>
  </si>
  <si>
    <t>Priemerná tržba</t>
  </si>
  <si>
    <t>Maximálna tržba</t>
  </si>
  <si>
    <t>Minimálna tržba</t>
  </si>
  <si>
    <t>Spolu</t>
  </si>
  <si>
    <t>Sirup Zlatá studňa 0,7l</t>
  </si>
  <si>
    <t>Sirup Natur Farm 0,7l</t>
  </si>
  <si>
    <t>Sirup YO 0,7l</t>
  </si>
  <si>
    <t>Sirup Jupí 0,7l</t>
  </si>
  <si>
    <t>Sirup Caprio 0,7l</t>
  </si>
  <si>
    <t>Sirup Jahôdka 0,7l</t>
  </si>
  <si>
    <t>VÝDAJE</t>
  </si>
  <si>
    <t xml:space="preserve">Obdobie </t>
  </si>
  <si>
    <t>CELKOM</t>
  </si>
  <si>
    <t>06/2007-05/2008</t>
  </si>
  <si>
    <t>Mzdové náklady - "A" družstvo</t>
  </si>
  <si>
    <t>Mzdové náklady - tréneri "A" družstva</t>
  </si>
  <si>
    <t>Mzdové náklady - realizačný tím "A"</t>
  </si>
  <si>
    <t>Mzdové náklady - mládežnícki tréneri</t>
  </si>
  <si>
    <t>Mzdové náklady - zamestnanci ZŠ</t>
  </si>
  <si>
    <t>Energie - média</t>
  </si>
  <si>
    <t>Hráčska výstroj a výzbroj</t>
  </si>
  <si>
    <t>Hosťovania, prestupy, transfery</t>
  </si>
  <si>
    <t>Poplatky SZĽH</t>
  </si>
  <si>
    <t>Náklady na domáce zápasy</t>
  </si>
  <si>
    <t>Náklady na vonkajšie zápasy</t>
  </si>
  <si>
    <t>Prevádzkové náklady</t>
  </si>
  <si>
    <t>Prenájom vozidiel</t>
  </si>
  <si>
    <t>Poistenie majetku</t>
  </si>
  <si>
    <t>Poistenie hráčov</t>
  </si>
  <si>
    <t>Investície - priame</t>
  </si>
  <si>
    <t>Leasing</t>
  </si>
  <si>
    <t>SPOLU výdaje:</t>
  </si>
  <si>
    <t>PRÍJMY</t>
  </si>
  <si>
    <t>Tržba - prenájom ľadovej plochy</t>
  </si>
  <si>
    <t>Tržba - hokejové zápasy</t>
  </si>
  <si>
    <t>Tržba - permanentky na hokej.zápasy</t>
  </si>
  <si>
    <t>Tržba - verejné korčuľovanie</t>
  </si>
  <si>
    <t>Tržba - prenájom nebyt. priestorov</t>
  </si>
  <si>
    <t>Tržba - prestupy, hosťovania</t>
  </si>
  <si>
    <t>Tržba - reklamné predmety</t>
  </si>
  <si>
    <t>Tržba - reklamná činnosť</t>
  </si>
  <si>
    <t>Tržba - hlavný sponzor Extraligy</t>
  </si>
  <si>
    <t>Dotácia SZĽH</t>
  </si>
  <si>
    <t>Členské príspevky - mládež</t>
  </si>
  <si>
    <t xml:space="preserve"> SPOLU príjmy:</t>
  </si>
  <si>
    <t>ROZPOČET HK Hokejkovo,a.s. na sezónu 2017/2018</t>
  </si>
  <si>
    <t>06-12/2017</t>
  </si>
  <si>
    <t>01-05/2018</t>
  </si>
  <si>
    <t>Predpokladaný výsledok hospodárenia:</t>
  </si>
  <si>
    <t>Predané kusy</t>
  </si>
  <si>
    <t>Pomocou vhodných funkcií doplňte chýbajúce údaje v tabuľke.</t>
  </si>
  <si>
    <t>Celkom</t>
  </si>
  <si>
    <t>Príjmy</t>
  </si>
  <si>
    <t>Cena za 1 km</t>
  </si>
  <si>
    <t xml:space="preserve">Taxikár z Taxislužby Káčko absolvoval v jeden deň 9 jázd. V tabuľke nižšie je uvedená vzdialenosť a čas, </t>
  </si>
  <si>
    <t>za ktorý jednotlivé jazdy absolvoval. Dopočítajte najskôr cenu a priemernú rýchlosť jednotlivých jázd.</t>
  </si>
  <si>
    <t>Pomocou vhodných funkcií vypočítajte aj cenu spolu, priemernú, najväčšiu a najmenšiu rýchlosť.</t>
  </si>
  <si>
    <t>Číslo zákazky</t>
  </si>
  <si>
    <t>Vzdialenosť</t>
  </si>
  <si>
    <t>Cena</t>
  </si>
  <si>
    <t>Čas</t>
  </si>
  <si>
    <t>Priemerná rýchlosť</t>
  </si>
  <si>
    <t>Cena spolu</t>
  </si>
  <si>
    <t>Najväčšia rýchlosť</t>
  </si>
  <si>
    <t>Najmenšia rychlosť</t>
  </si>
  <si>
    <t>CASH FLOW k 31.12.2016</t>
  </si>
  <si>
    <t>Ročné porovnanie s plánom</t>
  </si>
  <si>
    <t>(údaje v tis. eur)</t>
  </si>
  <si>
    <t>9/2012</t>
  </si>
  <si>
    <t>PLÁN</t>
  </si>
  <si>
    <t>SKUTOČNOSŤ</t>
  </si>
  <si>
    <t>A) PRÍJMY A VÝDAVKY</t>
  </si>
  <si>
    <t>EUR</t>
  </si>
  <si>
    <t xml:space="preserve"> </t>
  </si>
  <si>
    <t>Fondy EÚ</t>
  </si>
  <si>
    <t>Príjem zo ŠR - investičné</t>
  </si>
  <si>
    <t>Príjem zo ŠR - bežné</t>
  </si>
  <si>
    <t xml:space="preserve">Ostatný príjem (kreditný úrok, náhrada škody, rozdiel z depozitu) </t>
  </si>
  <si>
    <t>PRÍJMY CELKOM</t>
  </si>
  <si>
    <t>Prevádzkové výdaje</t>
  </si>
  <si>
    <t>Vrátenie duplicitnej dotácie</t>
  </si>
  <si>
    <t>Mzdy, odvody, sociálne náklady</t>
  </si>
  <si>
    <t>Zálohy</t>
  </si>
  <si>
    <t>Vrátenie depozitu</t>
  </si>
  <si>
    <t>Finančné výdaje</t>
  </si>
  <si>
    <t xml:space="preserve">DPH_odvod správcovi dane </t>
  </si>
  <si>
    <t xml:space="preserve">Ostatné finančné výdaje </t>
  </si>
  <si>
    <t>Úroky z úverov</t>
  </si>
  <si>
    <t>Splátky úverov</t>
  </si>
  <si>
    <t>Celkom investičné výdaje</t>
  </si>
  <si>
    <t>VÝDAJE CELKOM</t>
  </si>
  <si>
    <t>Príjmy z predaja služieb</t>
  </si>
  <si>
    <t>Pohľadávky</t>
  </si>
  <si>
    <t>Nadmerný odpočet DPH</t>
  </si>
  <si>
    <t>jan. - dec. 2016</t>
  </si>
  <si>
    <t>POROVNANIE</t>
  </si>
  <si>
    <t>Spotreba materiálu, služby, ostatné prev. výdaje</t>
  </si>
  <si>
    <t>PRÍJMY - VÝDAJE</t>
  </si>
  <si>
    <t/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</si>
  <si>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</si>
  <si>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</si>
  <si>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</si>
  <si>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</si>
  <si>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</si>
  <si>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</si>
  <si>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</si>
  <si>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</si>
  <si>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</si>
  <si>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</si>
  <si>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</si>
  <si>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Bytča</t>
  </si>
  <si>
    <t>Hvozdnica</t>
  </si>
  <si>
    <t>Jablonové, okres Bytča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</si>
  <si>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</si>
  <si>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</si>
  <si>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</si>
  <si>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</si>
  <si>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</si>
  <si>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</si>
  <si>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</si>
  <si>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</si>
  <si>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Hlboké nad Váhom</t>
  </si>
  <si>
    <t>Okres Bytča</t>
  </si>
  <si>
    <t>Na základe údajov o počte obyvateľov jednotlivých obcí okresu Bytča vypočítajte</t>
  </si>
  <si>
    <t>celkový počet obyvateľov v okrese Bytča v jednotlivých rokoch. Využite vhodnú funkciu.</t>
  </si>
  <si>
    <t>Rok</t>
  </si>
  <si>
    <t xml:space="preserve">Narodení </t>
  </si>
  <si>
    <t>Zomretí</t>
  </si>
  <si>
    <t>Prirodzený prírastok</t>
  </si>
  <si>
    <t>Priemer</t>
  </si>
  <si>
    <t>Vypočítajte prirodzený prírastok ako rozdiel počtu narodených a zomretých.</t>
  </si>
  <si>
    <t>Určte pomocou vhodných funkcií príslušné priemerné hodnoty, najväčšie i najmenšie.</t>
  </si>
  <si>
    <t>Najviac</t>
  </si>
  <si>
    <t>Najmenej</t>
  </si>
  <si>
    <t>V tabuľke sú uvedené údaje o počte narodených a zomretých ľudí v Slovenskej republike.</t>
  </si>
  <si>
    <t>ŠPZ</t>
  </si>
  <si>
    <t>Stav tachometra</t>
  </si>
  <si>
    <t>Počet prejazdených kilometrov</t>
  </si>
  <si>
    <t>Jednotková cena za km</t>
  </si>
  <si>
    <t>Cena za prejazdené km</t>
  </si>
  <si>
    <t>na začiatku mesiaca</t>
  </si>
  <si>
    <t>na konci mesiaca</t>
  </si>
  <si>
    <t>V tabuľke sú uvedené údaje o prevádze áut firmy Bobot s. r. o. za mesiac október 2017.</t>
  </si>
  <si>
    <t>Pomocou vhodných vzorcov a funkcií doplňte do tabuľky chýbajúce údaje.</t>
  </si>
  <si>
    <t>ZA309AA</t>
  </si>
  <si>
    <t>ZA394AA</t>
  </si>
  <si>
    <t>ZA495AA</t>
  </si>
  <si>
    <t>ZA312AA</t>
  </si>
  <si>
    <t>ZA291AA</t>
  </si>
  <si>
    <t>ZA441AA</t>
  </si>
  <si>
    <t>ZA433AA</t>
  </si>
  <si>
    <t>Číslo faktúry</t>
  </si>
  <si>
    <t>Dátum vyhotovenia</t>
  </si>
  <si>
    <t>Fakturovaná suma</t>
  </si>
  <si>
    <t>Splatnosť faktúry dňa:</t>
  </si>
  <si>
    <t>Faktúra uhradená</t>
  </si>
  <si>
    <t>Počet dní omeškania</t>
  </si>
  <si>
    <t>Splatnosť</t>
  </si>
  <si>
    <t>V tabuľke sú uvedené údaje o vystavených faktúrach. Doplňte údaje o dni splatnosti jednotlivých faktúr</t>
  </si>
  <si>
    <r>
      <t xml:space="preserve">Pomocou vlastného formátovania pridajte k jednotlivým údajom v stĺpci </t>
    </r>
    <r>
      <rPr>
        <b/>
        <i/>
        <sz val="14"/>
        <color theme="1"/>
        <rFont val="Times New Roman"/>
        <family val="1"/>
        <charset val="238"/>
      </rPr>
      <t>Splatnosť</t>
    </r>
    <r>
      <rPr>
        <b/>
        <sz val="14"/>
        <color theme="1"/>
        <rFont val="Times New Roman"/>
        <family val="1"/>
        <charset val="238"/>
      </rPr>
      <t xml:space="preserve"> zobrazenie deň, dni alebo dní, </t>
    </r>
  </si>
  <si>
    <r>
      <t xml:space="preserve">v stĺpci </t>
    </r>
    <r>
      <rPr>
        <b/>
        <i/>
        <sz val="14"/>
        <color theme="1"/>
        <rFont val="Times New Roman"/>
        <family val="1"/>
        <charset val="238"/>
      </rPr>
      <t>Fakturovaná suma</t>
    </r>
    <r>
      <rPr>
        <b/>
        <sz val="14"/>
        <color theme="1"/>
        <rFont val="Times New Roman"/>
        <family val="1"/>
        <charset val="238"/>
      </rPr>
      <t xml:space="preserve"> formát € na 2 des. miesta, v stĺpci </t>
    </r>
    <r>
      <rPr>
        <b/>
        <i/>
        <sz val="14"/>
        <color theme="1"/>
        <rFont val="Times New Roman"/>
        <family val="1"/>
        <charset val="238"/>
      </rPr>
      <t>Počet dní omeškania</t>
    </r>
    <r>
      <rPr>
        <b/>
        <sz val="14"/>
        <color theme="1"/>
        <rFont val="Times New Roman"/>
        <family val="1"/>
        <charset val="238"/>
      </rPr>
      <t>všetky záporné hodnoty červenou farbou.</t>
    </r>
  </si>
  <si>
    <t>Celková vyfakturovaná suma</t>
  </si>
  <si>
    <t>Priemerná fakturovaná suma</t>
  </si>
  <si>
    <t>Najväčšia fakturovaná suma</t>
  </si>
  <si>
    <t>Najmenšia fakturovaná suma</t>
  </si>
  <si>
    <t>a počte dní omeškania. Doplňte údaje o priemernej, najväčšej a najmenšej fakturovanej sume a celkovej fakturovanej sume v danom období.</t>
  </si>
  <si>
    <t>V tabuľke je uvedený rozpočet hokejového klubu HK Hokejkovo, a.s. na sezónu 2017/2018.</t>
  </si>
  <si>
    <t>Doplňte pomocou vhodných vzorcov a funkcií (SUM) chýbajúce údaje v stĺpci E a riadkoch 25, 40 a 41.</t>
  </si>
  <si>
    <r>
      <t xml:space="preserve">V stĺpci </t>
    </r>
    <r>
      <rPr>
        <b/>
        <i/>
        <sz val="14"/>
        <color theme="1"/>
        <rFont val="Times New Roman"/>
        <family val="1"/>
        <charset val="238"/>
      </rPr>
      <t>Podiel tovaru...</t>
    </r>
    <r>
      <rPr>
        <b/>
        <sz val="14"/>
        <color theme="1"/>
        <rFont val="Times New Roman"/>
        <family val="1"/>
        <charset val="238"/>
      </rPr>
      <t xml:space="preserve"> nastavte formát % na 2 des. miesta, </t>
    </r>
    <r>
      <rPr>
        <b/>
        <i/>
        <sz val="14"/>
        <color theme="1"/>
        <rFont val="Times New Roman"/>
        <family val="1"/>
        <charset val="238"/>
      </rPr>
      <t>Tržbu</t>
    </r>
    <r>
      <rPr>
        <b/>
        <sz val="14"/>
        <color theme="1"/>
        <rFont val="Times New Roman"/>
        <family val="1"/>
        <charset val="238"/>
      </rPr>
      <t xml:space="preserve"> a </t>
    </r>
    <r>
      <rPr>
        <b/>
        <i/>
        <sz val="14"/>
        <color theme="1"/>
        <rFont val="Times New Roman"/>
        <family val="1"/>
        <charset val="238"/>
      </rPr>
      <t>Jednotkovú cenu - € na 2 des. miesta</t>
    </r>
    <r>
      <rPr>
        <b/>
        <sz val="14"/>
        <color theme="1"/>
        <rFont val="Times New Roman"/>
        <family val="1"/>
        <charset val="238"/>
      </rPr>
      <t xml:space="preserve"> a</t>
    </r>
    <r>
      <rPr>
        <b/>
        <i/>
        <sz val="14"/>
        <color theme="1"/>
        <rFont val="Times New Roman"/>
        <family val="1"/>
        <charset val="238"/>
      </rPr>
      <t xml:space="preserve"> predané kusy </t>
    </r>
    <r>
      <rPr>
        <b/>
        <sz val="14"/>
        <color theme="1"/>
        <rFont val="Times New Roman"/>
        <family val="1"/>
        <charset val="238"/>
      </rPr>
      <t>formát "ks".</t>
    </r>
  </si>
  <si>
    <t>Využitím vhodných vzorcov a funkcie SUM dopočítajte chýbajúce údaje v tabuľke CashFlow jednej nemenovnej firmy:</t>
  </si>
  <si>
    <t xml:space="preserve"> - v stĺpcoch - posledné 2 stĺpce tabuľky - skutočnosť za celý rok 2016 a porovnanie skutočnosti a plánu.</t>
  </si>
  <si>
    <r>
      <t xml:space="preserve"> - v riadkoch </t>
    </r>
    <r>
      <rPr>
        <b/>
        <i/>
        <sz val="14"/>
        <color theme="1"/>
        <rFont val="Times New Roman"/>
        <family val="1"/>
        <charset val="238"/>
      </rPr>
      <t>Príjmy celkom, Celkom prevádzkové výdaje, Celkom finančné výdaje, Výdaje celkom a Príjmy - Výdaje;</t>
    </r>
  </si>
  <si>
    <t>Dotácia</t>
  </si>
  <si>
    <t>Počet obcí:</t>
  </si>
  <si>
    <t>Počet áut</t>
  </si>
  <si>
    <t>Využite funkcie SUM, AVERAGE, MIN, MAX, COUNTA.</t>
  </si>
  <si>
    <t>Pomocou funkcie COUNTA zistite, koľko obcí je súčasťou okresu Bytča.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</si>
</sst>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&quot;Sk&quot;_-;\-* #,##0.00\ &quot;Sk&quot;_-;_-* &quot;-&quot;??\ &quot;Sk&quot;_-;_-@_-"/>
    <numFmt numFmtId="165" formatCode="mmmm\ yyyy"/>
    <numFmt numFmtId="166" formatCode="General&quot; ks&quot;"/>
    <numFmt numFmtId="167" formatCode="[=1]0&quot; deň&quot;;[&gt;4]0&quot; dní&quot;;0&quot; dni&quot;"/>
    <numFmt numFmtId="168" formatCode="0_ ;[Red]\-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MS Sans Serif"/>
      <family val="2"/>
      <charset val="238"/>
    </font>
    <font>
      <b/>
      <i/>
      <sz val="12"/>
      <name val="Times New Roman"/>
      <family val="1"/>
      <charset val="238"/>
    </font>
    <font>
      <sz val="10"/>
      <name val="Arial CE"/>
      <charset val="238"/>
    </font>
    <font>
      <sz val="10"/>
      <name val="Arial CE"/>
    </font>
    <font>
      <sz val="12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00B0F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164" fontId="9" fillId="0" borderId="0" applyFont="0" applyFill="0" applyBorder="0" applyAlignment="0" applyProtection="0"/>
    <xf numFmtId="0" fontId="13" fillId="0" borderId="0"/>
  </cellStyleXfs>
  <cellXfs count="2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6" borderId="11" xfId="0" applyFont="1" applyFill="1" applyBorder="1" applyAlignment="1">
      <alignment horizontal="center"/>
    </xf>
    <xf numFmtId="44" fontId="3" fillId="0" borderId="5" xfId="1" applyFont="1" applyBorder="1"/>
    <xf numFmtId="49" fontId="4" fillId="6" borderId="22" xfId="0" applyNumberFormat="1" applyFont="1" applyFill="1" applyBorder="1" applyAlignment="1">
      <alignment horizontal="center"/>
    </xf>
    <xf numFmtId="49" fontId="4" fillId="6" borderId="23" xfId="0" applyNumberFormat="1" applyFont="1" applyFill="1" applyBorder="1" applyAlignment="1">
      <alignment horizontal="center"/>
    </xf>
    <xf numFmtId="0" fontId="3" fillId="0" borderId="9" xfId="0" applyFont="1" applyBorder="1"/>
    <xf numFmtId="44" fontId="3" fillId="0" borderId="10" xfId="1" applyFont="1" applyBorder="1"/>
    <xf numFmtId="0" fontId="4" fillId="6" borderId="25" xfId="0" applyFont="1" applyFill="1" applyBorder="1" applyAlignment="1">
      <alignment horizontal="center"/>
    </xf>
    <xf numFmtId="0" fontId="4" fillId="0" borderId="14" xfId="0" applyFont="1" applyBorder="1"/>
    <xf numFmtId="0" fontId="3" fillId="0" borderId="24" xfId="0" applyFont="1" applyBorder="1"/>
    <xf numFmtId="44" fontId="3" fillId="0" borderId="26" xfId="1" applyFont="1" applyBorder="1"/>
    <xf numFmtId="49" fontId="4" fillId="6" borderId="15" xfId="0" applyNumberFormat="1" applyFont="1" applyFill="1" applyBorder="1" applyAlignment="1">
      <alignment horizontal="center"/>
    </xf>
    <xf numFmtId="49" fontId="4" fillId="6" borderId="16" xfId="0" applyNumberFormat="1" applyFont="1" applyFill="1" applyBorder="1" applyAlignment="1">
      <alignment horizontal="center"/>
    </xf>
    <xf numFmtId="0" fontId="4" fillId="6" borderId="27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10" fontId="3" fillId="0" borderId="25" xfId="2" applyNumberFormat="1" applyFont="1" applyBorder="1"/>
    <xf numFmtId="44" fontId="3" fillId="0" borderId="5" xfId="1" applyFont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0" xfId="0" applyNumberFormat="1" applyFont="1"/>
    <xf numFmtId="0" fontId="6" fillId="7" borderId="40" xfId="0" applyNumberFormat="1" applyFont="1" applyFill="1" applyBorder="1" applyAlignment="1">
      <alignment horizontal="center"/>
    </xf>
    <xf numFmtId="0" fontId="6" fillId="7" borderId="41" xfId="0" applyNumberFormat="1" applyFont="1" applyFill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8" borderId="27" xfId="0" applyNumberFormat="1" applyFont="1" applyFill="1" applyBorder="1"/>
    <xf numFmtId="44" fontId="3" fillId="2" borderId="29" xfId="1" applyFont="1" applyFill="1" applyBorder="1"/>
    <xf numFmtId="0" fontId="5" fillId="0" borderId="0" xfId="0" applyNumberFormat="1" applyFont="1"/>
    <xf numFmtId="0" fontId="4" fillId="9" borderId="45" xfId="0" applyNumberFormat="1" applyFont="1" applyFill="1" applyBorder="1" applyAlignment="1">
      <alignment horizontal="left"/>
    </xf>
    <xf numFmtId="0" fontId="4" fillId="9" borderId="47" xfId="0" applyNumberFormat="1" applyFont="1" applyFill="1" applyBorder="1" applyAlignment="1">
      <alignment horizontal="left"/>
    </xf>
    <xf numFmtId="0" fontId="8" fillId="0" borderId="2" xfId="4" applyFont="1" applyBorder="1" applyAlignment="1">
      <alignment vertical="top" wrapText="1"/>
    </xf>
    <xf numFmtId="0" fontId="6" fillId="0" borderId="36" xfId="6" applyFont="1" applyBorder="1" applyAlignment="1">
      <alignment horizontal="left" vertical="center" wrapText="1"/>
    </xf>
    <xf numFmtId="3" fontId="6" fillId="0" borderId="37" xfId="6" applyNumberFormat="1" applyFont="1" applyFill="1" applyBorder="1" applyAlignment="1">
      <alignment horizontal="center" vertical="center"/>
    </xf>
    <xf numFmtId="3" fontId="6" fillId="0" borderId="5" xfId="6" applyNumberFormat="1" applyFont="1" applyFill="1" applyBorder="1" applyAlignment="1">
      <alignment horizontal="right" vertical="center"/>
    </xf>
    <xf numFmtId="3" fontId="6" fillId="0" borderId="5" xfId="6" applyNumberFormat="1" applyFont="1" applyFill="1" applyBorder="1" applyAlignment="1">
      <alignment horizontal="center" vertical="center"/>
    </xf>
    <xf numFmtId="0" fontId="6" fillId="10" borderId="36" xfId="6" applyFont="1" applyFill="1" applyBorder="1" applyAlignment="1">
      <alignment horizontal="left" vertical="center" wrapText="1"/>
    </xf>
    <xf numFmtId="3" fontId="6" fillId="10" borderId="37" xfId="6" applyNumberFormat="1" applyFont="1" applyFill="1" applyBorder="1" applyAlignment="1">
      <alignment horizontal="center" vertical="center"/>
    </xf>
    <xf numFmtId="3" fontId="6" fillId="10" borderId="5" xfId="6" applyNumberFormat="1" applyFont="1" applyFill="1" applyBorder="1" applyAlignment="1">
      <alignment horizontal="center" vertical="center"/>
    </xf>
    <xf numFmtId="0" fontId="8" fillId="0" borderId="36" xfId="7" applyFont="1" applyFill="1" applyBorder="1" applyAlignment="1">
      <alignment vertical="center" wrapText="1"/>
    </xf>
    <xf numFmtId="3" fontId="6" fillId="0" borderId="37" xfId="7" applyNumberFormat="1" applyFont="1" applyFill="1" applyBorder="1" applyAlignment="1">
      <alignment horizontal="right" vertical="center"/>
    </xf>
    <xf numFmtId="3" fontId="6" fillId="0" borderId="5" xfId="7" applyNumberFormat="1" applyFont="1" applyFill="1" applyBorder="1" applyAlignment="1">
      <alignment horizontal="right" vertical="center"/>
    </xf>
    <xf numFmtId="3" fontId="6" fillId="0" borderId="49" xfId="7" applyNumberFormat="1" applyFont="1" applyFill="1" applyBorder="1" applyAlignment="1">
      <alignment horizontal="right" vertical="center"/>
    </xf>
    <xf numFmtId="0" fontId="8" fillId="0" borderId="36" xfId="8" applyFont="1" applyBorder="1" applyAlignment="1">
      <alignment vertical="center" wrapText="1"/>
    </xf>
    <xf numFmtId="3" fontId="8" fillId="0" borderId="37" xfId="8" applyNumberFormat="1" applyFont="1" applyBorder="1" applyAlignment="1">
      <alignment horizontal="right" vertical="center"/>
    </xf>
    <xf numFmtId="3" fontId="8" fillId="0" borderId="5" xfId="8" applyNumberFormat="1" applyFont="1" applyBorder="1" applyAlignment="1">
      <alignment horizontal="right" vertical="center"/>
    </xf>
    <xf numFmtId="3" fontId="8" fillId="0" borderId="49" xfId="8" applyNumberFormat="1" applyFont="1" applyBorder="1" applyAlignment="1">
      <alignment horizontal="right" vertical="center"/>
    </xf>
    <xf numFmtId="0" fontId="11" fillId="0" borderId="36" xfId="8" applyFont="1" applyBorder="1" applyAlignment="1">
      <alignment vertical="center" wrapText="1"/>
    </xf>
    <xf numFmtId="3" fontId="11" fillId="0" borderId="37" xfId="5" applyNumberFormat="1" applyFont="1" applyBorder="1" applyAlignment="1">
      <alignment horizontal="center" vertical="center"/>
    </xf>
    <xf numFmtId="3" fontId="11" fillId="0" borderId="5" xfId="5" applyNumberFormat="1" applyFont="1" applyBorder="1" applyAlignment="1">
      <alignment horizontal="center" vertical="center"/>
    </xf>
    <xf numFmtId="3" fontId="11" fillId="0" borderId="49" xfId="5" applyNumberFormat="1" applyFont="1" applyBorder="1" applyAlignment="1">
      <alignment horizontal="center" vertical="center"/>
    </xf>
    <xf numFmtId="3" fontId="6" fillId="0" borderId="5" xfId="9" applyNumberFormat="1" applyFont="1" applyFill="1" applyBorder="1" applyAlignment="1">
      <alignment horizontal="right" vertical="center"/>
    </xf>
    <xf numFmtId="3" fontId="11" fillId="0" borderId="5" xfId="5" applyNumberFormat="1" applyFont="1" applyBorder="1" applyAlignment="1">
      <alignment horizontal="right"/>
    </xf>
    <xf numFmtId="3" fontId="6" fillId="11" borderId="5" xfId="9" applyNumberFormat="1" applyFont="1" applyFill="1" applyBorder="1" applyAlignment="1">
      <alignment horizontal="center" vertical="center"/>
    </xf>
    <xf numFmtId="3" fontId="6" fillId="0" borderId="5" xfId="8" applyNumberFormat="1" applyFont="1" applyFill="1" applyBorder="1" applyAlignment="1">
      <alignment horizontal="right" vertical="center"/>
    </xf>
    <xf numFmtId="0" fontId="6" fillId="11" borderId="51" xfId="6" applyFont="1" applyFill="1" applyBorder="1" applyAlignment="1">
      <alignment horizontal="left" vertical="center" wrapText="1"/>
    </xf>
    <xf numFmtId="14" fontId="6" fillId="10" borderId="10" xfId="6" applyNumberFormat="1" applyFont="1" applyFill="1" applyBorder="1" applyAlignment="1">
      <alignment horizontal="center" vertical="center"/>
    </xf>
    <xf numFmtId="165" fontId="6" fillId="12" borderId="10" xfId="6" applyNumberFormat="1" applyFont="1" applyFill="1" applyBorder="1" applyAlignment="1">
      <alignment horizontal="center" vertical="center"/>
    </xf>
    <xf numFmtId="14" fontId="6" fillId="10" borderId="11" xfId="6" applyNumberFormat="1" applyFont="1" applyFill="1" applyBorder="1" applyAlignment="1">
      <alignment horizontal="center" vertical="center"/>
    </xf>
    <xf numFmtId="3" fontId="6" fillId="0" borderId="13" xfId="6" applyNumberFormat="1" applyFont="1" applyFill="1" applyBorder="1" applyAlignment="1">
      <alignment horizontal="center" vertical="center"/>
    </xf>
    <xf numFmtId="3" fontId="6" fillId="10" borderId="13" xfId="6" applyNumberFormat="1" applyFont="1" applyFill="1" applyBorder="1" applyAlignment="1">
      <alignment horizontal="center" vertical="center"/>
    </xf>
    <xf numFmtId="3" fontId="6" fillId="0" borderId="13" xfId="7" applyNumberFormat="1" applyFont="1" applyFill="1" applyBorder="1" applyAlignment="1">
      <alignment horizontal="right" vertical="center"/>
    </xf>
    <xf numFmtId="3" fontId="8" fillId="0" borderId="13" xfId="8" applyNumberFormat="1" applyFont="1" applyBorder="1" applyAlignment="1">
      <alignment horizontal="right" vertical="center"/>
    </xf>
    <xf numFmtId="3" fontId="11" fillId="0" borderId="13" xfId="5" applyNumberFormat="1" applyFont="1" applyBorder="1" applyAlignment="1">
      <alignment horizontal="center" vertical="center"/>
    </xf>
    <xf numFmtId="0" fontId="11" fillId="0" borderId="38" xfId="8" applyFont="1" applyBorder="1" applyAlignment="1">
      <alignment vertical="center" wrapText="1"/>
    </xf>
    <xf numFmtId="3" fontId="11" fillId="0" borderId="39" xfId="5" applyNumberFormat="1" applyFont="1" applyBorder="1" applyAlignment="1">
      <alignment horizontal="center" vertical="center"/>
    </xf>
    <xf numFmtId="3" fontId="11" fillId="0" borderId="15" xfId="5" applyNumberFormat="1" applyFont="1" applyBorder="1" applyAlignment="1">
      <alignment horizontal="center" vertical="center"/>
    </xf>
    <xf numFmtId="3" fontId="11" fillId="0" borderId="52" xfId="5" applyNumberFormat="1" applyFont="1" applyBorder="1" applyAlignment="1">
      <alignment horizontal="center" vertical="center"/>
    </xf>
    <xf numFmtId="3" fontId="11" fillId="0" borderId="16" xfId="5" applyNumberFormat="1" applyFont="1" applyBorder="1" applyAlignment="1">
      <alignment horizontal="center" vertical="center"/>
    </xf>
    <xf numFmtId="3" fontId="6" fillId="10" borderId="33" xfId="9" applyNumberFormat="1" applyFont="1" applyFill="1" applyBorder="1" applyAlignment="1">
      <alignment horizontal="center" vertical="center"/>
    </xf>
    <xf numFmtId="3" fontId="6" fillId="10" borderId="28" xfId="9" applyNumberFormat="1" applyFont="1" applyFill="1" applyBorder="1" applyAlignment="1">
      <alignment horizontal="center" vertical="center"/>
    </xf>
    <xf numFmtId="3" fontId="6" fillId="10" borderId="29" xfId="9" applyNumberFormat="1" applyFont="1" applyFill="1" applyBorder="1" applyAlignment="1">
      <alignment horizontal="center" vertical="center"/>
    </xf>
    <xf numFmtId="0" fontId="8" fillId="10" borderId="53" xfId="8" applyFont="1" applyFill="1" applyBorder="1" applyAlignment="1">
      <alignment vertical="center" wrapText="1"/>
    </xf>
    <xf numFmtId="3" fontId="6" fillId="10" borderId="54" xfId="9" applyNumberFormat="1" applyFont="1" applyFill="1" applyBorder="1" applyAlignment="1">
      <alignment horizontal="center" vertical="center"/>
    </xf>
    <xf numFmtId="3" fontId="6" fillId="10" borderId="55" xfId="9" applyNumberFormat="1" applyFont="1" applyFill="1" applyBorder="1" applyAlignment="1">
      <alignment horizontal="center" vertical="center"/>
    </xf>
    <xf numFmtId="3" fontId="6" fillId="10" borderId="56" xfId="9" applyNumberFormat="1" applyFont="1" applyFill="1" applyBorder="1" applyAlignment="1">
      <alignment horizontal="center" vertical="center"/>
    </xf>
    <xf numFmtId="0" fontId="8" fillId="0" borderId="9" xfId="8" applyFont="1" applyFill="1" applyBorder="1" applyAlignment="1">
      <alignment vertical="center" wrapText="1"/>
    </xf>
    <xf numFmtId="3" fontId="6" fillId="0" borderId="10" xfId="9" applyNumberFormat="1" applyFont="1" applyFill="1" applyBorder="1" applyAlignment="1">
      <alignment horizontal="right" vertical="center"/>
    </xf>
    <xf numFmtId="3" fontId="6" fillId="0" borderId="11" xfId="9" applyNumberFormat="1" applyFont="1" applyFill="1" applyBorder="1" applyAlignment="1">
      <alignment horizontal="right" vertical="center"/>
    </xf>
    <xf numFmtId="0" fontId="8" fillId="0" borderId="12" xfId="6" applyFont="1" applyBorder="1" applyAlignment="1">
      <alignment vertical="center" wrapText="1"/>
    </xf>
    <xf numFmtId="3" fontId="11" fillId="0" borderId="13" xfId="5" applyNumberFormat="1" applyFont="1" applyBorder="1" applyAlignment="1">
      <alignment horizontal="right"/>
    </xf>
    <xf numFmtId="0" fontId="11" fillId="0" borderId="12" xfId="6" applyFont="1" applyFill="1" applyBorder="1" applyAlignment="1">
      <alignment horizontal="left" vertical="top" wrapText="1"/>
    </xf>
    <xf numFmtId="0" fontId="11" fillId="0" borderId="12" xfId="6" applyFont="1" applyBorder="1" applyAlignment="1">
      <alignment horizontal="left" vertical="center" wrapText="1"/>
    </xf>
    <xf numFmtId="0" fontId="8" fillId="11" borderId="12" xfId="8" applyFont="1" applyFill="1" applyBorder="1" applyAlignment="1">
      <alignment vertical="center" wrapText="1"/>
    </xf>
    <xf numFmtId="3" fontId="6" fillId="11" borderId="13" xfId="9" applyNumberFormat="1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vertical="center" wrapText="1"/>
    </xf>
    <xf numFmtId="3" fontId="6" fillId="0" borderId="13" xfId="9" applyNumberFormat="1" applyFont="1" applyFill="1" applyBorder="1" applyAlignment="1">
      <alignment horizontal="right" vertical="center"/>
    </xf>
    <xf numFmtId="0" fontId="8" fillId="0" borderId="12" xfId="8" applyFont="1" applyBorder="1" applyAlignment="1">
      <alignment vertical="center" wrapText="1"/>
    </xf>
    <xf numFmtId="0" fontId="6" fillId="11" borderId="12" xfId="8" applyFont="1" applyFill="1" applyBorder="1" applyAlignment="1">
      <alignment vertical="center" wrapText="1"/>
    </xf>
    <xf numFmtId="3" fontId="6" fillId="0" borderId="13" xfId="8" applyNumberFormat="1" applyFont="1" applyFill="1" applyBorder="1" applyAlignment="1">
      <alignment horizontal="right" vertical="center"/>
    </xf>
    <xf numFmtId="0" fontId="11" fillId="0" borderId="14" xfId="6" applyFont="1" applyFill="1" applyBorder="1" applyAlignment="1">
      <alignment vertical="center" wrapText="1"/>
    </xf>
    <xf numFmtId="3" fontId="11" fillId="0" borderId="15" xfId="6" applyNumberFormat="1" applyFont="1" applyFill="1" applyBorder="1" applyAlignment="1">
      <alignment horizontal="right" vertical="center"/>
    </xf>
    <xf numFmtId="3" fontId="11" fillId="0" borderId="16" xfId="6" applyNumberFormat="1" applyFont="1" applyFill="1" applyBorder="1" applyAlignment="1">
      <alignment horizontal="right" vertical="center"/>
    </xf>
    <xf numFmtId="0" fontId="8" fillId="10" borderId="1" xfId="7" applyFont="1" applyFill="1" applyBorder="1" applyAlignment="1">
      <alignment vertical="center" wrapText="1"/>
    </xf>
    <xf numFmtId="3" fontId="6" fillId="10" borderId="27" xfId="9" applyNumberFormat="1" applyFont="1" applyFill="1" applyBorder="1" applyAlignment="1">
      <alignment horizontal="center" vertical="center"/>
    </xf>
    <xf numFmtId="0" fontId="8" fillId="11" borderId="1" xfId="7" applyFont="1" applyFill="1" applyBorder="1" applyAlignment="1">
      <alignment vertical="center" wrapText="1"/>
    </xf>
    <xf numFmtId="3" fontId="6" fillId="11" borderId="33" xfId="9" applyNumberFormat="1" applyFont="1" applyFill="1" applyBorder="1" applyAlignment="1">
      <alignment horizontal="center" vertical="center"/>
    </xf>
    <xf numFmtId="3" fontId="6" fillId="11" borderId="28" xfId="9" applyNumberFormat="1" applyFont="1" applyFill="1" applyBorder="1" applyAlignment="1">
      <alignment horizontal="center" vertical="center"/>
    </xf>
    <xf numFmtId="3" fontId="6" fillId="11" borderId="29" xfId="9" applyNumberFormat="1" applyFont="1" applyFill="1" applyBorder="1" applyAlignment="1">
      <alignment horizontal="center" vertical="center"/>
    </xf>
    <xf numFmtId="0" fontId="5" fillId="0" borderId="0" xfId="0" applyFont="1"/>
    <xf numFmtId="0" fontId="11" fillId="0" borderId="5" xfId="10" applyNumberFormat="1" applyFont="1" applyFill="1" applyBorder="1" applyAlignment="1" applyProtection="1"/>
    <xf numFmtId="0" fontId="11" fillId="0" borderId="13" xfId="10" applyNumberFormat="1" applyFont="1" applyFill="1" applyBorder="1" applyAlignment="1" applyProtection="1"/>
    <xf numFmtId="0" fontId="11" fillId="0" borderId="26" xfId="10" applyNumberFormat="1" applyFont="1" applyFill="1" applyBorder="1" applyAlignment="1" applyProtection="1"/>
    <xf numFmtId="0" fontId="11" fillId="0" borderId="25" xfId="10" applyNumberFormat="1" applyFont="1" applyFill="1" applyBorder="1" applyAlignment="1" applyProtection="1"/>
    <xf numFmtId="0" fontId="6" fillId="0" borderId="24" xfId="10" applyNumberFormat="1" applyFont="1" applyFill="1" applyBorder="1" applyAlignment="1" applyProtection="1"/>
    <xf numFmtId="0" fontId="6" fillId="0" borderId="12" xfId="10" applyNumberFormat="1" applyFont="1" applyFill="1" applyBorder="1" applyAlignment="1" applyProtection="1"/>
    <xf numFmtId="0" fontId="4" fillId="5" borderId="27" xfId="0" applyFont="1" applyFill="1" applyBorder="1"/>
    <xf numFmtId="0" fontId="6" fillId="0" borderId="21" xfId="10" applyNumberFormat="1" applyFont="1" applyFill="1" applyBorder="1" applyAlignment="1" applyProtection="1"/>
    <xf numFmtId="0" fontId="11" fillId="0" borderId="22" xfId="10" applyNumberFormat="1" applyFont="1" applyFill="1" applyBorder="1" applyAlignment="1" applyProtection="1"/>
    <xf numFmtId="0" fontId="11" fillId="0" borderId="23" xfId="10" applyNumberFormat="1" applyFont="1" applyFill="1" applyBorder="1" applyAlignment="1" applyProtection="1"/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0" fontId="6" fillId="5" borderId="28" xfId="10" applyNumberFormat="1" applyFont="1" applyFill="1" applyBorder="1" applyAlignment="1" applyProtection="1">
      <alignment horizontal="center"/>
    </xf>
    <xf numFmtId="0" fontId="6" fillId="5" borderId="29" xfId="10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1" fontId="3" fillId="0" borderId="5" xfId="0" applyNumberFormat="1" applyFont="1" applyBorder="1"/>
    <xf numFmtId="1" fontId="3" fillId="0" borderId="13" xfId="0" applyNumberFormat="1" applyFont="1" applyBorder="1"/>
    <xf numFmtId="2" fontId="3" fillId="0" borderId="5" xfId="0" applyNumberFormat="1" applyFont="1" applyBorder="1"/>
    <xf numFmtId="2" fontId="3" fillId="0" borderId="13" xfId="0" applyNumberFormat="1" applyFont="1" applyBorder="1"/>
    <xf numFmtId="0" fontId="3" fillId="0" borderId="0" xfId="0" applyFont="1" applyAlignment="1"/>
    <xf numFmtId="3" fontId="3" fillId="0" borderId="5" xfId="0" applyNumberFormat="1" applyFont="1" applyBorder="1"/>
    <xf numFmtId="44" fontId="3" fillId="0" borderId="5" xfId="0" applyNumberFormat="1" applyFont="1" applyBorder="1"/>
    <xf numFmtId="3" fontId="3" fillId="0" borderId="15" xfId="0" applyNumberFormat="1" applyFont="1" applyBorder="1"/>
    <xf numFmtId="44" fontId="3" fillId="0" borderId="15" xfId="0" applyNumberFormat="1" applyFont="1" applyBorder="1"/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3" fillId="0" borderId="10" xfId="0" applyNumberFormat="1" applyFont="1" applyBorder="1"/>
    <xf numFmtId="44" fontId="3" fillId="0" borderId="10" xfId="0" applyNumberFormat="1" applyFont="1" applyBorder="1"/>
    <xf numFmtId="0" fontId="11" fillId="0" borderId="14" xfId="0" applyFont="1" applyBorder="1" applyAlignment="1">
      <alignment horizontal="center"/>
    </xf>
    <xf numFmtId="0" fontId="6" fillId="14" borderId="22" xfId="0" applyFont="1" applyFill="1" applyBorder="1" applyAlignment="1">
      <alignment horizontal="center" wrapText="1"/>
    </xf>
    <xf numFmtId="0" fontId="3" fillId="4" borderId="26" xfId="0" applyFont="1" applyFill="1" applyBorder="1"/>
    <xf numFmtId="0" fontId="3" fillId="4" borderId="5" xfId="0" applyFont="1" applyFill="1" applyBorder="1"/>
    <xf numFmtId="0" fontId="3" fillId="4" borderId="15" xfId="0" applyFont="1" applyFill="1" applyBorder="1"/>
    <xf numFmtId="14" fontId="3" fillId="0" borderId="26" xfId="0" applyNumberFormat="1" applyFont="1" applyBorder="1"/>
    <xf numFmtId="0" fontId="3" fillId="15" borderId="24" xfId="0" applyFont="1" applyFill="1" applyBorder="1"/>
    <xf numFmtId="14" fontId="3" fillId="15" borderId="26" xfId="0" applyNumberFormat="1" applyFont="1" applyFill="1" applyBorder="1"/>
    <xf numFmtId="0" fontId="3" fillId="15" borderId="12" xfId="0" applyFont="1" applyFill="1" applyBorder="1"/>
    <xf numFmtId="14" fontId="3" fillId="15" borderId="5" xfId="0" applyNumberFormat="1" applyFont="1" applyFill="1" applyBorder="1"/>
    <xf numFmtId="0" fontId="3" fillId="15" borderId="5" xfId="0" applyFont="1" applyFill="1" applyBorder="1"/>
    <xf numFmtId="0" fontId="3" fillId="15" borderId="14" xfId="0" applyFont="1" applyFill="1" applyBorder="1"/>
    <xf numFmtId="14" fontId="3" fillId="15" borderId="15" xfId="0" applyNumberFormat="1" applyFont="1" applyFill="1" applyBorder="1"/>
    <xf numFmtId="0" fontId="3" fillId="15" borderId="15" xfId="0" applyFont="1" applyFill="1" applyBorder="1"/>
    <xf numFmtId="0" fontId="4" fillId="5" borderId="9" xfId="0" applyFont="1" applyFill="1" applyBorder="1" applyAlignment="1"/>
    <xf numFmtId="0" fontId="4" fillId="5" borderId="12" xfId="0" applyFont="1" applyFill="1" applyBorder="1"/>
    <xf numFmtId="0" fontId="4" fillId="5" borderId="14" xfId="0" applyFont="1" applyFill="1" applyBorder="1"/>
    <xf numFmtId="44" fontId="3" fillId="0" borderId="11" xfId="1" applyFont="1" applyBorder="1"/>
    <xf numFmtId="44" fontId="3" fillId="0" borderId="13" xfId="1" applyFont="1" applyBorder="1"/>
    <xf numFmtId="44" fontId="3" fillId="0" borderId="16" xfId="1" applyFont="1" applyBorder="1"/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3" fillId="0" borderId="25" xfId="1" applyFont="1" applyBorder="1"/>
    <xf numFmtId="44" fontId="4" fillId="0" borderId="15" xfId="1" applyFont="1" applyBorder="1"/>
    <xf numFmtId="44" fontId="4" fillId="0" borderId="16" xfId="1" applyFont="1" applyBorder="1"/>
    <xf numFmtId="0" fontId="4" fillId="0" borderId="21" xfId="0" applyFont="1" applyBorder="1"/>
    <xf numFmtId="44" fontId="4" fillId="0" borderId="22" xfId="1" applyFont="1" applyBorder="1"/>
    <xf numFmtId="44" fontId="4" fillId="0" borderId="23" xfId="1" applyFont="1" applyBorder="1"/>
    <xf numFmtId="44" fontId="4" fillId="6" borderId="28" xfId="0" applyNumberFormat="1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1" fontId="3" fillId="0" borderId="15" xfId="0" applyNumberFormat="1" applyFont="1" applyBorder="1"/>
    <xf numFmtId="44" fontId="3" fillId="0" borderId="26" xfId="0" applyNumberFormat="1" applyFont="1" applyBorder="1"/>
    <xf numFmtId="44" fontId="3" fillId="0" borderId="15" xfId="1" applyFont="1" applyBorder="1"/>
    <xf numFmtId="166" fontId="3" fillId="0" borderId="2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44" fontId="3" fillId="0" borderId="42" xfId="0" applyNumberFormat="1" applyFont="1" applyBorder="1" applyAlignment="1">
      <alignment horizontal="center"/>
    </xf>
    <xf numFmtId="44" fontId="3" fillId="0" borderId="46" xfId="0" applyNumberFormat="1" applyFont="1" applyBorder="1" applyAlignment="1">
      <alignment horizontal="center"/>
    </xf>
    <xf numFmtId="2" fontId="3" fillId="0" borderId="42" xfId="0" applyNumberFormat="1" applyFont="1" applyBorder="1" applyAlignment="1">
      <alignment horizontal="center"/>
    </xf>
    <xf numFmtId="2" fontId="3" fillId="0" borderId="48" xfId="0" applyNumberFormat="1" applyFont="1" applyBorder="1" applyAlignment="1">
      <alignment horizontal="center"/>
    </xf>
    <xf numFmtId="3" fontId="3" fillId="0" borderId="26" xfId="0" applyNumberFormat="1" applyFont="1" applyBorder="1"/>
    <xf numFmtId="14" fontId="3" fillId="0" borderId="57" xfId="0" applyNumberFormat="1" applyFont="1" applyBorder="1"/>
    <xf numFmtId="167" fontId="3" fillId="15" borderId="26" xfId="0" applyNumberFormat="1" applyFont="1" applyFill="1" applyBorder="1" applyAlignment="1">
      <alignment horizontal="center"/>
    </xf>
    <xf numFmtId="167" fontId="3" fillId="15" borderId="5" xfId="0" applyNumberFormat="1" applyFont="1" applyFill="1" applyBorder="1" applyAlignment="1">
      <alignment horizontal="center"/>
    </xf>
    <xf numFmtId="167" fontId="3" fillId="15" borderId="15" xfId="0" applyNumberFormat="1" applyFont="1" applyFill="1" applyBorder="1" applyAlignment="1">
      <alignment horizontal="center"/>
    </xf>
    <xf numFmtId="168" fontId="3" fillId="0" borderId="25" xfId="0" applyNumberFormat="1" applyFont="1" applyBorder="1"/>
    <xf numFmtId="168" fontId="3" fillId="0" borderId="58" xfId="0" applyNumberFormat="1" applyFont="1" applyBorder="1"/>
    <xf numFmtId="44" fontId="3" fillId="15" borderId="26" xfId="1" applyFont="1" applyFill="1" applyBorder="1"/>
    <xf numFmtId="44" fontId="3" fillId="15" borderId="5" xfId="1" applyFont="1" applyFill="1" applyBorder="1"/>
    <xf numFmtId="44" fontId="3" fillId="15" borderId="15" xfId="1" applyFont="1" applyFill="1" applyBorder="1"/>
    <xf numFmtId="0" fontId="4" fillId="6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6" fillId="10" borderId="2" xfId="5" applyFont="1" applyFill="1" applyBorder="1" applyAlignment="1">
      <alignment horizontal="center" vertical="center"/>
    </xf>
    <xf numFmtId="0" fontId="6" fillId="10" borderId="3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6" fillId="14" borderId="21" xfId="0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/>
    </xf>
    <xf numFmtId="0" fontId="6" fillId="14" borderId="10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6" borderId="5" xfId="0" applyFont="1" applyFill="1" applyBorder="1"/>
    <xf numFmtId="0" fontId="3" fillId="0" borderId="27" xfId="0" applyFont="1" applyBorder="1"/>
    <xf numFmtId="0" fontId="3" fillId="0" borderId="29" xfId="0" applyFont="1" applyBorder="1"/>
  </cellXfs>
  <cellStyles count="11">
    <cellStyle name="čiarky 2" xfId="9"/>
    <cellStyle name="Mena" xfId="1" builtinId="4"/>
    <cellStyle name="Normal" xfId="10"/>
    <cellStyle name="Normal 2" xfId="3"/>
    <cellStyle name="Normálna" xfId="0" builtinId="0"/>
    <cellStyle name="normálne 3 2" xfId="5"/>
    <cellStyle name="normální_Fixné n. A" xfId="4"/>
    <cellStyle name="normální_Rozpočet FN I." xfId="6"/>
    <cellStyle name="normální_Rozpočet FN II." xfId="7"/>
    <cellStyle name="normální_Rozpočet VN" xfId="8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abSelected="1" workbookViewId="0">
      <selection activeCell="F41" sqref="F41"/>
    </sheetView>
  </sheetViews>
  <sheetFormatPr defaultRowHeight="15.75" x14ac:dyDescent="0.25"/>
  <cols>
    <col min="1" max="1" width="9.140625" style="1"/>
    <col min="2" max="2" width="42.7109375" style="1" customWidth="1"/>
    <col min="3" max="3" width="16.28515625" style="1" bestFit="1" customWidth="1"/>
    <col min="4" max="4" width="14.85546875" style="1" bestFit="1" customWidth="1"/>
    <col min="5" max="5" width="16.85546875" style="1" bestFit="1" customWidth="1"/>
    <col min="6" max="16384" width="9.140625" style="1"/>
  </cols>
  <sheetData>
    <row r="2" spans="2:5" ht="18.75" x14ac:dyDescent="0.3">
      <c r="B2" s="110" t="s">
        <v>171</v>
      </c>
    </row>
    <row r="3" spans="2:5" ht="18.75" x14ac:dyDescent="0.3">
      <c r="B3" s="110" t="s">
        <v>172</v>
      </c>
    </row>
    <row r="4" spans="2:5" ht="16.5" thickBot="1" x14ac:dyDescent="0.3"/>
    <row r="5" spans="2:5" ht="41.25" customHeight="1" thickBot="1" x14ac:dyDescent="0.3">
      <c r="B5" s="201" t="s">
        <v>50</v>
      </c>
      <c r="C5" s="202"/>
      <c r="D5" s="202"/>
      <c r="E5" s="203"/>
    </row>
    <row r="6" spans="2:5" x14ac:dyDescent="0.25">
      <c r="B6" s="204" t="s">
        <v>15</v>
      </c>
      <c r="C6" s="206" t="s">
        <v>16</v>
      </c>
      <c r="D6" s="207"/>
      <c r="E6" s="9" t="s">
        <v>17</v>
      </c>
    </row>
    <row r="7" spans="2:5" ht="16.5" thickBot="1" x14ac:dyDescent="0.3">
      <c r="B7" s="205"/>
      <c r="C7" s="19" t="s">
        <v>51</v>
      </c>
      <c r="D7" s="19" t="s">
        <v>52</v>
      </c>
      <c r="E7" s="20" t="s">
        <v>18</v>
      </c>
    </row>
    <row r="8" spans="2:5" x14ac:dyDescent="0.25">
      <c r="B8" s="17" t="s">
        <v>19</v>
      </c>
      <c r="C8" s="18">
        <v>256666.66666666666</v>
      </c>
      <c r="D8" s="18">
        <v>183333.33333333334</v>
      </c>
      <c r="E8" s="169">
        <f>C8+D8</f>
        <v>440000</v>
      </c>
    </row>
    <row r="9" spans="2:5" x14ac:dyDescent="0.25">
      <c r="B9" s="5" t="s">
        <v>20</v>
      </c>
      <c r="C9" s="10">
        <v>32666.666666666668</v>
      </c>
      <c r="D9" s="10">
        <v>23333.333333333332</v>
      </c>
      <c r="E9" s="163">
        <f t="shared" ref="E9:E24" si="0">C9+D9</f>
        <v>56000</v>
      </c>
    </row>
    <row r="10" spans="2:5" x14ac:dyDescent="0.25">
      <c r="B10" s="5" t="s">
        <v>21</v>
      </c>
      <c r="C10" s="10">
        <v>16566.666666666668</v>
      </c>
      <c r="D10" s="10">
        <v>11850</v>
      </c>
      <c r="E10" s="163">
        <f t="shared" si="0"/>
        <v>28416.666666666668</v>
      </c>
    </row>
    <row r="11" spans="2:5" x14ac:dyDescent="0.25">
      <c r="B11" s="5" t="s">
        <v>22</v>
      </c>
      <c r="C11" s="10">
        <v>70000</v>
      </c>
      <c r="D11" s="10">
        <v>50000</v>
      </c>
      <c r="E11" s="163">
        <f t="shared" si="0"/>
        <v>120000</v>
      </c>
    </row>
    <row r="12" spans="2:5" x14ac:dyDescent="0.25">
      <c r="B12" s="5" t="s">
        <v>23</v>
      </c>
      <c r="C12" s="10">
        <v>144666.66666666666</v>
      </c>
      <c r="D12" s="10">
        <v>103333.33333333333</v>
      </c>
      <c r="E12" s="163">
        <f t="shared" si="0"/>
        <v>248000</v>
      </c>
    </row>
    <row r="13" spans="2:5" x14ac:dyDescent="0.25">
      <c r="B13" s="5" t="s">
        <v>24</v>
      </c>
      <c r="C13" s="10">
        <v>203500</v>
      </c>
      <c r="D13" s="10">
        <v>109500</v>
      </c>
      <c r="E13" s="163">
        <f t="shared" si="0"/>
        <v>313000</v>
      </c>
    </row>
    <row r="14" spans="2:5" x14ac:dyDescent="0.25">
      <c r="B14" s="5" t="s">
        <v>25</v>
      </c>
      <c r="C14" s="10">
        <v>98366.666666666672</v>
      </c>
      <c r="D14" s="10">
        <v>16000</v>
      </c>
      <c r="E14" s="163">
        <f t="shared" si="0"/>
        <v>114366.66666666667</v>
      </c>
    </row>
    <row r="15" spans="2:5" x14ac:dyDescent="0.25">
      <c r="B15" s="5" t="s">
        <v>26</v>
      </c>
      <c r="C15" s="10">
        <v>13333.333333333334</v>
      </c>
      <c r="D15" s="10">
        <v>6666.666666666667</v>
      </c>
      <c r="E15" s="163">
        <f t="shared" si="0"/>
        <v>20000</v>
      </c>
    </row>
    <row r="16" spans="2:5" x14ac:dyDescent="0.25">
      <c r="B16" s="5" t="s">
        <v>27</v>
      </c>
      <c r="C16" s="10">
        <v>333.33333333333331</v>
      </c>
      <c r="D16" s="10">
        <v>0</v>
      </c>
      <c r="E16" s="163">
        <f t="shared" si="0"/>
        <v>333.33333333333331</v>
      </c>
    </row>
    <row r="17" spans="2:5" x14ac:dyDescent="0.25">
      <c r="B17" s="5" t="s">
        <v>28</v>
      </c>
      <c r="C17" s="10">
        <v>15566.666666666666</v>
      </c>
      <c r="D17" s="10">
        <v>7132.333333333333</v>
      </c>
      <c r="E17" s="163">
        <f t="shared" si="0"/>
        <v>22699</v>
      </c>
    </row>
    <row r="18" spans="2:5" x14ac:dyDescent="0.25">
      <c r="B18" s="5" t="s">
        <v>29</v>
      </c>
      <c r="C18" s="10">
        <v>30650</v>
      </c>
      <c r="D18" s="10">
        <v>18672</v>
      </c>
      <c r="E18" s="163">
        <f t="shared" si="0"/>
        <v>49322</v>
      </c>
    </row>
    <row r="19" spans="2:5" x14ac:dyDescent="0.25">
      <c r="B19" s="5" t="s">
        <v>30</v>
      </c>
      <c r="C19" s="10">
        <v>73033.333333333328</v>
      </c>
      <c r="D19" s="10">
        <v>39347.033333333333</v>
      </c>
      <c r="E19" s="163">
        <f t="shared" si="0"/>
        <v>112380.36666666667</v>
      </c>
    </row>
    <row r="20" spans="2:5" x14ac:dyDescent="0.25">
      <c r="B20" s="5" t="s">
        <v>31</v>
      </c>
      <c r="C20" s="10">
        <v>7166.666666666667</v>
      </c>
      <c r="D20" s="10">
        <v>0</v>
      </c>
      <c r="E20" s="163">
        <f t="shared" si="0"/>
        <v>7166.666666666667</v>
      </c>
    </row>
    <row r="21" spans="2:5" x14ac:dyDescent="0.25">
      <c r="B21" s="5" t="s">
        <v>32</v>
      </c>
      <c r="C21" s="10">
        <v>1189.0999999999999</v>
      </c>
      <c r="D21" s="10">
        <v>396.36666666666667</v>
      </c>
      <c r="E21" s="163">
        <f t="shared" si="0"/>
        <v>1585.4666666666667</v>
      </c>
    </row>
    <row r="22" spans="2:5" x14ac:dyDescent="0.25">
      <c r="B22" s="5" t="s">
        <v>33</v>
      </c>
      <c r="C22" s="10">
        <v>0</v>
      </c>
      <c r="D22" s="10">
        <v>0</v>
      </c>
      <c r="E22" s="163">
        <f t="shared" si="0"/>
        <v>0</v>
      </c>
    </row>
    <row r="23" spans="2:5" x14ac:dyDescent="0.25">
      <c r="B23" s="5" t="s">
        <v>34</v>
      </c>
      <c r="C23" s="10">
        <v>66666.666666666672</v>
      </c>
      <c r="D23" s="10">
        <v>0</v>
      </c>
      <c r="E23" s="163">
        <f t="shared" si="0"/>
        <v>66666.666666666672</v>
      </c>
    </row>
    <row r="24" spans="2:5" x14ac:dyDescent="0.25">
      <c r="B24" s="5" t="s">
        <v>35</v>
      </c>
      <c r="C24" s="10">
        <v>60333.333333333336</v>
      </c>
      <c r="D24" s="10">
        <v>23833.333333333332</v>
      </c>
      <c r="E24" s="163">
        <f t="shared" si="0"/>
        <v>84166.666666666672</v>
      </c>
    </row>
    <row r="25" spans="2:5" ht="16.5" thickBot="1" x14ac:dyDescent="0.3">
      <c r="B25" s="16" t="s">
        <v>36</v>
      </c>
      <c r="C25" s="170">
        <f>SUM(C8:C24)</f>
        <v>1090705.7666666666</v>
      </c>
      <c r="D25" s="170">
        <f t="shared" ref="D25:E25" si="1">SUM(D8:D24)</f>
        <v>593397.7333333334</v>
      </c>
      <c r="E25" s="171">
        <f t="shared" si="1"/>
        <v>1684103.5</v>
      </c>
    </row>
    <row r="26" spans="2:5" x14ac:dyDescent="0.25">
      <c r="B26" s="199" t="s">
        <v>37</v>
      </c>
      <c r="C26" s="197" t="s">
        <v>16</v>
      </c>
      <c r="D26" s="198"/>
      <c r="E26" s="15" t="s">
        <v>17</v>
      </c>
    </row>
    <row r="27" spans="2:5" ht="16.5" thickBot="1" x14ac:dyDescent="0.3">
      <c r="B27" s="200" t="s">
        <v>37</v>
      </c>
      <c r="C27" s="11" t="s">
        <v>51</v>
      </c>
      <c r="D27" s="11" t="s">
        <v>52</v>
      </c>
      <c r="E27" s="12" t="s">
        <v>18</v>
      </c>
    </row>
    <row r="28" spans="2:5" x14ac:dyDescent="0.25">
      <c r="B28" s="13" t="s">
        <v>38</v>
      </c>
      <c r="C28" s="14">
        <v>56666.666666666664</v>
      </c>
      <c r="D28" s="14">
        <v>38000</v>
      </c>
      <c r="E28" s="162">
        <f>D28+C28</f>
        <v>94666.666666666657</v>
      </c>
    </row>
    <row r="29" spans="2:5" x14ac:dyDescent="0.25">
      <c r="B29" s="5" t="s">
        <v>39</v>
      </c>
      <c r="C29" s="10">
        <v>63500</v>
      </c>
      <c r="D29" s="10">
        <v>27233.333333333332</v>
      </c>
      <c r="E29" s="163">
        <f t="shared" ref="E29:E39" si="2">D29+C29</f>
        <v>90733.333333333328</v>
      </c>
    </row>
    <row r="30" spans="2:5" x14ac:dyDescent="0.25">
      <c r="B30" s="5" t="s">
        <v>40</v>
      </c>
      <c r="C30" s="10">
        <v>6666.666666666667</v>
      </c>
      <c r="D30" s="10">
        <v>0</v>
      </c>
      <c r="E30" s="163">
        <f t="shared" si="2"/>
        <v>6666.666666666667</v>
      </c>
    </row>
    <row r="31" spans="2:5" x14ac:dyDescent="0.25">
      <c r="B31" s="5" t="s">
        <v>41</v>
      </c>
      <c r="C31" s="10">
        <v>3333.3333333333335</v>
      </c>
      <c r="D31" s="10">
        <v>3333.3333333333335</v>
      </c>
      <c r="E31" s="163">
        <f t="shared" si="2"/>
        <v>6666.666666666667</v>
      </c>
    </row>
    <row r="32" spans="2:5" x14ac:dyDescent="0.25">
      <c r="B32" s="5" t="s">
        <v>42</v>
      </c>
      <c r="C32" s="10">
        <v>9666.6666666666661</v>
      </c>
      <c r="D32" s="10">
        <v>5000</v>
      </c>
      <c r="E32" s="163">
        <f t="shared" si="2"/>
        <v>14666.666666666666</v>
      </c>
    </row>
    <row r="33" spans="2:5" x14ac:dyDescent="0.25">
      <c r="B33" s="5" t="s">
        <v>43</v>
      </c>
      <c r="C33" s="10">
        <v>23333.333333333332</v>
      </c>
      <c r="D33" s="10">
        <v>10000</v>
      </c>
      <c r="E33" s="163">
        <f t="shared" si="2"/>
        <v>33333.333333333328</v>
      </c>
    </row>
    <row r="34" spans="2:5" x14ac:dyDescent="0.25">
      <c r="B34" s="5" t="s">
        <v>44</v>
      </c>
      <c r="C34" s="10">
        <v>3333.3333333333335</v>
      </c>
      <c r="D34" s="10">
        <v>3333.3333333333335</v>
      </c>
      <c r="E34" s="163">
        <f t="shared" si="2"/>
        <v>6666.666666666667</v>
      </c>
    </row>
    <row r="35" spans="2:5" x14ac:dyDescent="0.25">
      <c r="B35" s="5" t="s">
        <v>45</v>
      </c>
      <c r="C35" s="10">
        <v>300000</v>
      </c>
      <c r="D35" s="10">
        <v>16666.666666666668</v>
      </c>
      <c r="E35" s="163">
        <f t="shared" si="2"/>
        <v>316666.66666666669</v>
      </c>
    </row>
    <row r="36" spans="2:5" x14ac:dyDescent="0.25">
      <c r="B36" s="5" t="s">
        <v>46</v>
      </c>
      <c r="C36" s="10">
        <v>60666.666666666664</v>
      </c>
      <c r="D36" s="10">
        <v>91000</v>
      </c>
      <c r="E36" s="163">
        <f t="shared" si="2"/>
        <v>151666.66666666666</v>
      </c>
    </row>
    <row r="37" spans="2:5" x14ac:dyDescent="0.25">
      <c r="B37" s="5" t="s">
        <v>47</v>
      </c>
      <c r="C37" s="10">
        <v>22333.333333333332</v>
      </c>
      <c r="D37" s="10">
        <v>0</v>
      </c>
      <c r="E37" s="163">
        <f t="shared" si="2"/>
        <v>22333.333333333332</v>
      </c>
    </row>
    <row r="38" spans="2:5" x14ac:dyDescent="0.25">
      <c r="B38" s="5" t="s">
        <v>48</v>
      </c>
      <c r="C38" s="10">
        <v>39600</v>
      </c>
      <c r="D38" s="10">
        <v>20400</v>
      </c>
      <c r="E38" s="163">
        <f t="shared" si="2"/>
        <v>60000</v>
      </c>
    </row>
    <row r="39" spans="2:5" x14ac:dyDescent="0.25">
      <c r="B39" s="5" t="s">
        <v>177</v>
      </c>
      <c r="C39" s="10">
        <v>120000</v>
      </c>
      <c r="D39" s="10">
        <v>115000</v>
      </c>
      <c r="E39" s="163">
        <f t="shared" si="2"/>
        <v>235000</v>
      </c>
    </row>
    <row r="40" spans="2:5" ht="16.5" thickBot="1" x14ac:dyDescent="0.3">
      <c r="B40" s="172" t="s">
        <v>49</v>
      </c>
      <c r="C40" s="173">
        <f>SUM(C28:C39)</f>
        <v>709100</v>
      </c>
      <c r="D40" s="173">
        <f t="shared" ref="D40:E40" si="3">SUM(D28:D39)</f>
        <v>329966.66666666663</v>
      </c>
      <c r="E40" s="174">
        <f t="shared" si="3"/>
        <v>1039066.6666666666</v>
      </c>
    </row>
    <row r="41" spans="2:5" ht="34.5" customHeight="1" thickBot="1" x14ac:dyDescent="0.3">
      <c r="B41" s="21" t="s">
        <v>53</v>
      </c>
      <c r="C41" s="175">
        <f>C40-C25</f>
        <v>-381605.7666666666</v>
      </c>
      <c r="D41" s="176">
        <f t="shared" ref="D41:E41" si="4">D40-D25</f>
        <v>-263431.06666666677</v>
      </c>
      <c r="E41" s="177">
        <f t="shared" si="4"/>
        <v>-645036.83333333337</v>
      </c>
    </row>
  </sheetData>
  <mergeCells count="5">
    <mergeCell ref="C26:D26"/>
    <mergeCell ref="B26:B27"/>
    <mergeCell ref="B5:E5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B14" sqref="B14"/>
    </sheetView>
  </sheetViews>
  <sheetFormatPr defaultRowHeight="15.75" x14ac:dyDescent="0.25"/>
  <cols>
    <col min="1" max="1" width="9.140625" style="1"/>
    <col min="2" max="2" width="12.28515625" style="1" customWidth="1"/>
    <col min="3" max="3" width="12.140625" style="1" customWidth="1"/>
    <col min="4" max="4" width="12" style="1" customWidth="1"/>
    <col min="5" max="5" width="23.5703125" style="1" customWidth="1"/>
    <col min="6" max="16384" width="9.140625" style="1"/>
  </cols>
  <sheetData>
    <row r="2" spans="2:5" ht="18.75" x14ac:dyDescent="0.3">
      <c r="B2" s="110" t="s">
        <v>139</v>
      </c>
    </row>
    <row r="3" spans="2:5" ht="18.75" x14ac:dyDescent="0.3">
      <c r="B3" s="110" t="s">
        <v>135</v>
      </c>
    </row>
    <row r="4" spans="2:5" ht="18.75" x14ac:dyDescent="0.3">
      <c r="B4" s="110" t="s">
        <v>136</v>
      </c>
    </row>
    <row r="5" spans="2:5" ht="16.5" thickBot="1" x14ac:dyDescent="0.3">
      <c r="B5" s="208"/>
      <c r="C5" s="209"/>
      <c r="D5" s="209"/>
      <c r="E5" s="210"/>
    </row>
    <row r="6" spans="2:5" x14ac:dyDescent="0.25">
      <c r="B6" s="126" t="s">
        <v>130</v>
      </c>
      <c r="C6" s="127" t="s">
        <v>131</v>
      </c>
      <c r="D6" s="127" t="s">
        <v>132</v>
      </c>
      <c r="E6" s="128" t="s">
        <v>133</v>
      </c>
    </row>
    <row r="7" spans="2:5" x14ac:dyDescent="0.25">
      <c r="B7" s="129">
        <v>2009</v>
      </c>
      <c r="C7" s="132">
        <v>61217</v>
      </c>
      <c r="D7" s="132">
        <v>52913</v>
      </c>
      <c r="E7" s="133">
        <f>C7-D7</f>
        <v>8304</v>
      </c>
    </row>
    <row r="8" spans="2:5" x14ac:dyDescent="0.25">
      <c r="B8" s="129">
        <v>2010</v>
      </c>
      <c r="C8" s="132">
        <v>60410</v>
      </c>
      <c r="D8" s="132">
        <v>53445</v>
      </c>
      <c r="E8" s="133">
        <f t="shared" ref="E8:E14" si="0">C8-D8</f>
        <v>6965</v>
      </c>
    </row>
    <row r="9" spans="2:5" x14ac:dyDescent="0.25">
      <c r="B9" s="129">
        <v>2011</v>
      </c>
      <c r="C9" s="132">
        <v>60813</v>
      </c>
      <c r="D9" s="132">
        <v>51903</v>
      </c>
      <c r="E9" s="133">
        <f t="shared" si="0"/>
        <v>8910</v>
      </c>
    </row>
    <row r="10" spans="2:5" x14ac:dyDescent="0.25">
      <c r="B10" s="129">
        <v>2012</v>
      </c>
      <c r="C10" s="132">
        <v>55535</v>
      </c>
      <c r="D10" s="132">
        <v>52437</v>
      </c>
      <c r="E10" s="133">
        <f t="shared" si="0"/>
        <v>3098</v>
      </c>
    </row>
    <row r="11" spans="2:5" x14ac:dyDescent="0.25">
      <c r="B11" s="129">
        <v>2013</v>
      </c>
      <c r="C11" s="132">
        <v>54823</v>
      </c>
      <c r="D11" s="132">
        <v>52089</v>
      </c>
      <c r="E11" s="133">
        <f t="shared" si="0"/>
        <v>2734</v>
      </c>
    </row>
    <row r="12" spans="2:5" x14ac:dyDescent="0.25">
      <c r="B12" s="129">
        <v>2014</v>
      </c>
      <c r="C12" s="132">
        <v>55033</v>
      </c>
      <c r="D12" s="132">
        <v>51346</v>
      </c>
      <c r="E12" s="133">
        <f t="shared" si="0"/>
        <v>3687</v>
      </c>
    </row>
    <row r="13" spans="2:5" x14ac:dyDescent="0.25">
      <c r="B13" s="129">
        <v>2015</v>
      </c>
      <c r="C13" s="132">
        <v>55602</v>
      </c>
      <c r="D13" s="132">
        <v>53826</v>
      </c>
      <c r="E13" s="133">
        <f t="shared" si="0"/>
        <v>1776</v>
      </c>
    </row>
    <row r="14" spans="2:5" x14ac:dyDescent="0.25">
      <c r="B14" s="129">
        <v>2016</v>
      </c>
      <c r="C14" s="132">
        <v>57557</v>
      </c>
      <c r="D14" s="132">
        <v>52351</v>
      </c>
      <c r="E14" s="133">
        <f t="shared" si="0"/>
        <v>5206</v>
      </c>
    </row>
    <row r="15" spans="2:5" x14ac:dyDescent="0.25">
      <c r="B15" s="129" t="s">
        <v>134</v>
      </c>
      <c r="C15" s="134">
        <f>AVERAGE(C7:C14)</f>
        <v>57623.75</v>
      </c>
      <c r="D15" s="134">
        <f t="shared" ref="D15:E15" si="1">AVERAGE(D7:D14)</f>
        <v>52538.75</v>
      </c>
      <c r="E15" s="135">
        <f t="shared" si="1"/>
        <v>5085</v>
      </c>
    </row>
    <row r="16" spans="2:5" x14ac:dyDescent="0.25">
      <c r="B16" s="130" t="s">
        <v>137</v>
      </c>
      <c r="C16" s="132">
        <f>MAX(C7:C14)</f>
        <v>61217</v>
      </c>
      <c r="D16" s="3">
        <f t="shared" ref="D16:E16" si="2">MAX(D7:D14)</f>
        <v>53826</v>
      </c>
      <c r="E16" s="4">
        <f t="shared" si="2"/>
        <v>8910</v>
      </c>
    </row>
    <row r="17" spans="2:5" ht="16.5" thickBot="1" x14ac:dyDescent="0.3">
      <c r="B17" s="131" t="s">
        <v>138</v>
      </c>
      <c r="C17" s="178">
        <f>MIN(C7:C14)</f>
        <v>54823</v>
      </c>
      <c r="D17" s="7">
        <f t="shared" ref="D17:E17" si="3">MIN(D7:D14)</f>
        <v>51346</v>
      </c>
      <c r="E17" s="8">
        <f t="shared" si="3"/>
        <v>1776</v>
      </c>
    </row>
  </sheetData>
  <mergeCells count="1"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F7" sqref="F7"/>
    </sheetView>
  </sheetViews>
  <sheetFormatPr defaultRowHeight="15.75" x14ac:dyDescent="0.25"/>
  <cols>
    <col min="1" max="1" width="9.140625" style="1"/>
    <col min="2" max="2" width="24" style="1" customWidth="1"/>
    <col min="3" max="3" width="14.5703125" style="1" customWidth="1"/>
    <col min="4" max="4" width="12.28515625" style="1" customWidth="1"/>
    <col min="5" max="5" width="11.42578125" style="1" customWidth="1"/>
    <col min="6" max="6" width="10.85546875" style="1" customWidth="1"/>
    <col min="7" max="16384" width="9.140625" style="1"/>
  </cols>
  <sheetData>
    <row r="2" spans="2:6" ht="18.75" x14ac:dyDescent="0.3">
      <c r="B2" s="110" t="s">
        <v>55</v>
      </c>
    </row>
    <row r="3" spans="2:6" ht="19.5" x14ac:dyDescent="0.35">
      <c r="B3" s="110" t="s">
        <v>173</v>
      </c>
    </row>
    <row r="5" spans="2:6" ht="16.5" thickBot="1" x14ac:dyDescent="0.3"/>
    <row r="6" spans="2:6" ht="63.75" thickBot="1" x14ac:dyDescent="0.3">
      <c r="B6" s="22" t="s">
        <v>2</v>
      </c>
      <c r="C6" s="23" t="s">
        <v>3</v>
      </c>
      <c r="D6" s="23" t="s">
        <v>54</v>
      </c>
      <c r="E6" s="23" t="s">
        <v>0</v>
      </c>
      <c r="F6" s="24" t="s">
        <v>4</v>
      </c>
    </row>
    <row r="7" spans="2:6" ht="16.5" thickTop="1" x14ac:dyDescent="0.25">
      <c r="B7" s="17" t="s">
        <v>9</v>
      </c>
      <c r="C7" s="18">
        <v>1.19</v>
      </c>
      <c r="D7" s="181">
        <v>127</v>
      </c>
      <c r="E7" s="179">
        <f>C7*D7</f>
        <v>151.13</v>
      </c>
      <c r="F7" s="25">
        <f>E7/E$13</f>
        <v>0.18244483074991547</v>
      </c>
    </row>
    <row r="8" spans="2:6" x14ac:dyDescent="0.25">
      <c r="B8" s="5" t="s">
        <v>10</v>
      </c>
      <c r="C8" s="26">
        <v>1.99</v>
      </c>
      <c r="D8" s="182">
        <v>88</v>
      </c>
      <c r="E8" s="179">
        <f t="shared" ref="E8:E12" si="0">C8*D8</f>
        <v>175.12</v>
      </c>
      <c r="F8" s="25">
        <f t="shared" ref="F8:F12" si="1">E8/E$13</f>
        <v>0.21140566903278765</v>
      </c>
    </row>
    <row r="9" spans="2:6" x14ac:dyDescent="0.25">
      <c r="B9" s="5" t="s">
        <v>11</v>
      </c>
      <c r="C9" s="10">
        <v>2.99</v>
      </c>
      <c r="D9" s="182">
        <v>26</v>
      </c>
      <c r="E9" s="179">
        <f t="shared" si="0"/>
        <v>77.740000000000009</v>
      </c>
      <c r="F9" s="25">
        <f t="shared" si="1"/>
        <v>9.3848085373509096E-2</v>
      </c>
    </row>
    <row r="10" spans="2:6" x14ac:dyDescent="0.25">
      <c r="B10" s="5" t="s">
        <v>12</v>
      </c>
      <c r="C10" s="10">
        <v>1.79</v>
      </c>
      <c r="D10" s="182">
        <v>92</v>
      </c>
      <c r="E10" s="179">
        <f t="shared" si="0"/>
        <v>164.68</v>
      </c>
      <c r="F10" s="25">
        <f t="shared" si="1"/>
        <v>0.19880245303974114</v>
      </c>
    </row>
    <row r="11" spans="2:6" x14ac:dyDescent="0.25">
      <c r="B11" s="5" t="s">
        <v>13</v>
      </c>
      <c r="C11" s="10">
        <v>0.79</v>
      </c>
      <c r="D11" s="182">
        <v>143</v>
      </c>
      <c r="E11" s="179">
        <f t="shared" si="0"/>
        <v>112.97</v>
      </c>
      <c r="F11" s="25">
        <f t="shared" si="1"/>
        <v>0.13637790332705585</v>
      </c>
    </row>
    <row r="12" spans="2:6" x14ac:dyDescent="0.25">
      <c r="B12" s="5" t="s">
        <v>14</v>
      </c>
      <c r="C12" s="10">
        <v>1.1200000000000001</v>
      </c>
      <c r="D12" s="182">
        <v>131</v>
      </c>
      <c r="E12" s="179">
        <f t="shared" si="0"/>
        <v>146.72000000000003</v>
      </c>
      <c r="F12" s="25">
        <f t="shared" si="1"/>
        <v>0.17712105847699069</v>
      </c>
    </row>
    <row r="13" spans="2:6" x14ac:dyDescent="0.25">
      <c r="B13" s="5" t="s">
        <v>8</v>
      </c>
      <c r="C13" s="27" t="s">
        <v>1</v>
      </c>
      <c r="D13" s="27" t="s">
        <v>1</v>
      </c>
      <c r="E13" s="10">
        <f>SUM(E7:E12)</f>
        <v>828.36000000000013</v>
      </c>
      <c r="F13" s="28" t="s">
        <v>1</v>
      </c>
    </row>
    <row r="14" spans="2:6" x14ac:dyDescent="0.25">
      <c r="B14" s="5" t="s">
        <v>5</v>
      </c>
      <c r="C14" s="27" t="s">
        <v>1</v>
      </c>
      <c r="D14" s="27" t="s">
        <v>1</v>
      </c>
      <c r="E14" s="10">
        <f>AVERAGE(E7:E12)</f>
        <v>138.06000000000003</v>
      </c>
      <c r="F14" s="28" t="s">
        <v>1</v>
      </c>
    </row>
    <row r="15" spans="2:6" x14ac:dyDescent="0.25">
      <c r="B15" s="5" t="s">
        <v>6</v>
      </c>
      <c r="C15" s="27" t="s">
        <v>1</v>
      </c>
      <c r="D15" s="27" t="s">
        <v>1</v>
      </c>
      <c r="E15" s="10">
        <f>MAX(E7:E12)</f>
        <v>175.12</v>
      </c>
      <c r="F15" s="28" t="s">
        <v>1</v>
      </c>
    </row>
    <row r="16" spans="2:6" ht="16.5" thickBot="1" x14ac:dyDescent="0.3">
      <c r="B16" s="6" t="s">
        <v>7</v>
      </c>
      <c r="C16" s="29" t="s">
        <v>1</v>
      </c>
      <c r="D16" s="29" t="s">
        <v>1</v>
      </c>
      <c r="E16" s="180">
        <f>MIN(E7:E12)</f>
        <v>77.740000000000009</v>
      </c>
      <c r="F16" s="30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F9" sqref="F9"/>
    </sheetView>
  </sheetViews>
  <sheetFormatPr defaultRowHeight="15.75" x14ac:dyDescent="0.25"/>
  <cols>
    <col min="1" max="1" width="9.140625" style="32"/>
    <col min="2" max="2" width="21.85546875" style="32" customWidth="1"/>
    <col min="3" max="3" width="13.140625" style="32" customWidth="1"/>
    <col min="4" max="4" width="11" style="32" customWidth="1"/>
    <col min="5" max="5" width="11.42578125" style="32" customWidth="1"/>
    <col min="6" max="6" width="22.140625" style="32" customWidth="1"/>
    <col min="7" max="16384" width="9.140625" style="32"/>
  </cols>
  <sheetData>
    <row r="2" spans="2:6" ht="18.75" x14ac:dyDescent="0.3">
      <c r="B2" s="39" t="s">
        <v>59</v>
      </c>
    </row>
    <row r="3" spans="2:6" ht="18.75" x14ac:dyDescent="0.3">
      <c r="B3" s="39" t="s">
        <v>60</v>
      </c>
    </row>
    <row r="4" spans="2:6" ht="18.75" x14ac:dyDescent="0.3">
      <c r="B4" s="39" t="s">
        <v>61</v>
      </c>
    </row>
    <row r="5" spans="2:6" ht="16.5" thickBot="1" x14ac:dyDescent="0.3"/>
    <row r="6" spans="2:6" ht="16.5" thickBot="1" x14ac:dyDescent="0.3">
      <c r="B6" s="37" t="s">
        <v>58</v>
      </c>
      <c r="C6" s="38">
        <v>2.99</v>
      </c>
    </row>
    <row r="7" spans="2:6" ht="16.5" thickBot="1" x14ac:dyDescent="0.3"/>
    <row r="8" spans="2:6" ht="16.5" thickBot="1" x14ac:dyDescent="0.3">
      <c r="B8" s="33" t="s">
        <v>62</v>
      </c>
      <c r="C8" s="34" t="s">
        <v>63</v>
      </c>
      <c r="D8" s="34" t="s">
        <v>64</v>
      </c>
      <c r="E8" s="34" t="s">
        <v>65</v>
      </c>
      <c r="F8" s="34" t="s">
        <v>66</v>
      </c>
    </row>
    <row r="9" spans="2:6" x14ac:dyDescent="0.25">
      <c r="B9" s="31">
        <v>1</v>
      </c>
      <c r="C9" s="31">
        <v>45</v>
      </c>
      <c r="D9" s="183">
        <f>C9*C$6</f>
        <v>134.55000000000001</v>
      </c>
      <c r="E9" s="31">
        <v>0.67</v>
      </c>
      <c r="F9" s="185">
        <f>C9/E9</f>
        <v>67.164179104477611</v>
      </c>
    </row>
    <row r="10" spans="2:6" x14ac:dyDescent="0.25">
      <c r="B10" s="35">
        <v>2</v>
      </c>
      <c r="C10" s="35">
        <v>36</v>
      </c>
      <c r="D10" s="183">
        <f t="shared" ref="D10:D17" si="0">C10*C$6</f>
        <v>107.64000000000001</v>
      </c>
      <c r="E10" s="35">
        <v>0.77</v>
      </c>
      <c r="F10" s="185">
        <f t="shared" ref="F10:F17" si="1">C10/E10</f>
        <v>46.753246753246749</v>
      </c>
    </row>
    <row r="11" spans="2:6" x14ac:dyDescent="0.25">
      <c r="B11" s="35">
        <v>3</v>
      </c>
      <c r="C11" s="35">
        <v>37</v>
      </c>
      <c r="D11" s="183">
        <f t="shared" si="0"/>
        <v>110.63000000000001</v>
      </c>
      <c r="E11" s="35">
        <v>0.61</v>
      </c>
      <c r="F11" s="185">
        <f t="shared" si="1"/>
        <v>60.655737704918032</v>
      </c>
    </row>
    <row r="12" spans="2:6" x14ac:dyDescent="0.25">
      <c r="B12" s="35">
        <v>4</v>
      </c>
      <c r="C12" s="35">
        <v>38</v>
      </c>
      <c r="D12" s="183">
        <f t="shared" si="0"/>
        <v>113.62</v>
      </c>
      <c r="E12" s="35">
        <v>0.72</v>
      </c>
      <c r="F12" s="185">
        <f t="shared" si="1"/>
        <v>52.777777777777779</v>
      </c>
    </row>
    <row r="13" spans="2:6" x14ac:dyDescent="0.25">
      <c r="B13" s="35">
        <v>5</v>
      </c>
      <c r="C13" s="35">
        <v>38</v>
      </c>
      <c r="D13" s="183">
        <f t="shared" si="0"/>
        <v>113.62</v>
      </c>
      <c r="E13" s="35">
        <v>0.76</v>
      </c>
      <c r="F13" s="185">
        <f t="shared" si="1"/>
        <v>50</v>
      </c>
    </row>
    <row r="14" spans="2:6" x14ac:dyDescent="0.25">
      <c r="B14" s="35">
        <v>6</v>
      </c>
      <c r="C14" s="35">
        <v>43</v>
      </c>
      <c r="D14" s="183">
        <f t="shared" si="0"/>
        <v>128.57000000000002</v>
      </c>
      <c r="E14" s="35">
        <v>0.65</v>
      </c>
      <c r="F14" s="185">
        <f t="shared" si="1"/>
        <v>66.153846153846146</v>
      </c>
    </row>
    <row r="15" spans="2:6" x14ac:dyDescent="0.25">
      <c r="B15" s="35">
        <v>7</v>
      </c>
      <c r="C15" s="35">
        <v>30</v>
      </c>
      <c r="D15" s="183">
        <f t="shared" si="0"/>
        <v>89.7</v>
      </c>
      <c r="E15" s="35">
        <v>0.48</v>
      </c>
      <c r="F15" s="185">
        <f t="shared" si="1"/>
        <v>62.5</v>
      </c>
    </row>
    <row r="16" spans="2:6" x14ac:dyDescent="0.25">
      <c r="B16" s="35">
        <v>8</v>
      </c>
      <c r="C16" s="35">
        <v>16</v>
      </c>
      <c r="D16" s="183">
        <f t="shared" si="0"/>
        <v>47.84</v>
      </c>
      <c r="E16" s="35">
        <v>0.24</v>
      </c>
      <c r="F16" s="185">
        <f t="shared" si="1"/>
        <v>66.666666666666671</v>
      </c>
    </row>
    <row r="17" spans="2:6" ht="16.5" thickBot="1" x14ac:dyDescent="0.3">
      <c r="B17" s="36">
        <v>9</v>
      </c>
      <c r="C17" s="36">
        <v>42</v>
      </c>
      <c r="D17" s="183">
        <f t="shared" si="0"/>
        <v>125.58000000000001</v>
      </c>
      <c r="E17" s="35">
        <v>0.69</v>
      </c>
      <c r="F17" s="185">
        <f t="shared" si="1"/>
        <v>60.869565217391312</v>
      </c>
    </row>
    <row r="18" spans="2:6" x14ac:dyDescent="0.25">
      <c r="B18" s="40" t="s">
        <v>67</v>
      </c>
      <c r="C18" s="184">
        <f>SUM(D9:D17)</f>
        <v>971.75000000000023</v>
      </c>
    </row>
    <row r="19" spans="2:6" x14ac:dyDescent="0.25">
      <c r="B19" s="41" t="s">
        <v>66</v>
      </c>
      <c r="C19" s="186">
        <f>AVERAGE(F9:F17)</f>
        <v>59.282335486480484</v>
      </c>
    </row>
    <row r="20" spans="2:6" x14ac:dyDescent="0.25">
      <c r="B20" s="41" t="s">
        <v>68</v>
      </c>
      <c r="C20" s="186">
        <f>MAX(F9:F17)</f>
        <v>67.164179104477611</v>
      </c>
    </row>
    <row r="21" spans="2:6" x14ac:dyDescent="0.25">
      <c r="B21" s="41" t="s">
        <v>69</v>
      </c>
      <c r="C21" s="186">
        <f>MIN(F9:F17)</f>
        <v>46.753246753246749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9"/>
  <sheetViews>
    <sheetView workbookViewId="0">
      <selection activeCell="C25" sqref="C25"/>
    </sheetView>
  </sheetViews>
  <sheetFormatPr defaultRowHeight="15.75" x14ac:dyDescent="0.25"/>
  <cols>
    <col min="1" max="1" width="9.140625" style="1"/>
    <col min="2" max="2" width="68.85546875" style="1" customWidth="1"/>
    <col min="3" max="3" width="15.42578125" style="1" bestFit="1" customWidth="1"/>
    <col min="4" max="15" width="16.5703125" style="1" bestFit="1" customWidth="1"/>
    <col min="16" max="16" width="18.42578125" style="1" bestFit="1" customWidth="1"/>
    <col min="17" max="17" width="16.42578125" style="1" bestFit="1" customWidth="1"/>
    <col min="18" max="16384" width="9.140625" style="1"/>
  </cols>
  <sheetData>
    <row r="2" spans="2:17" ht="18.75" x14ac:dyDescent="0.3">
      <c r="B2" s="110" t="s">
        <v>174</v>
      </c>
    </row>
    <row r="3" spans="2:17" ht="19.5" x14ac:dyDescent="0.35">
      <c r="B3" s="110" t="s">
        <v>176</v>
      </c>
    </row>
    <row r="4" spans="2:17" ht="18.75" x14ac:dyDescent="0.3">
      <c r="B4" s="110" t="s">
        <v>175</v>
      </c>
    </row>
    <row r="5" spans="2:17" ht="16.5" thickBot="1" x14ac:dyDescent="0.3"/>
    <row r="6" spans="2:17" ht="16.5" thickBot="1" x14ac:dyDescent="0.3">
      <c r="B6" s="42" t="s">
        <v>70</v>
      </c>
      <c r="C6" s="211" t="s">
        <v>71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</row>
    <row r="7" spans="2:17" x14ac:dyDescent="0.25">
      <c r="B7" s="66" t="s">
        <v>72</v>
      </c>
      <c r="C7" s="67" t="s">
        <v>99</v>
      </c>
      <c r="D7" s="68">
        <v>42370</v>
      </c>
      <c r="E7" s="68">
        <v>42401</v>
      </c>
      <c r="F7" s="68">
        <v>42430</v>
      </c>
      <c r="G7" s="68">
        <v>42461</v>
      </c>
      <c r="H7" s="68">
        <v>42491</v>
      </c>
      <c r="I7" s="68">
        <v>42522</v>
      </c>
      <c r="J7" s="68">
        <v>42552</v>
      </c>
      <c r="K7" s="68">
        <v>42583</v>
      </c>
      <c r="L7" s="68" t="s">
        <v>73</v>
      </c>
      <c r="M7" s="68">
        <v>42644</v>
      </c>
      <c r="N7" s="68">
        <v>42675</v>
      </c>
      <c r="O7" s="68">
        <v>42705</v>
      </c>
      <c r="P7" s="67" t="s">
        <v>99</v>
      </c>
      <c r="Q7" s="69" t="s">
        <v>99</v>
      </c>
    </row>
    <row r="8" spans="2:17" x14ac:dyDescent="0.25">
      <c r="B8" s="43"/>
      <c r="C8" s="44" t="s">
        <v>74</v>
      </c>
      <c r="D8" s="45" t="s">
        <v>75</v>
      </c>
      <c r="E8" s="45" t="s">
        <v>75</v>
      </c>
      <c r="F8" s="45" t="s">
        <v>75</v>
      </c>
      <c r="G8" s="45" t="s">
        <v>75</v>
      </c>
      <c r="H8" s="45" t="s">
        <v>75</v>
      </c>
      <c r="I8" s="45" t="s">
        <v>75</v>
      </c>
      <c r="J8" s="45" t="s">
        <v>75</v>
      </c>
      <c r="K8" s="45" t="s">
        <v>75</v>
      </c>
      <c r="L8" s="45" t="s">
        <v>75</v>
      </c>
      <c r="M8" s="45" t="s">
        <v>75</v>
      </c>
      <c r="N8" s="45" t="s">
        <v>75</v>
      </c>
      <c r="O8" s="45" t="s">
        <v>75</v>
      </c>
      <c r="P8" s="46" t="s">
        <v>75</v>
      </c>
      <c r="Q8" s="70" t="s">
        <v>100</v>
      </c>
    </row>
    <row r="9" spans="2:17" x14ac:dyDescent="0.25">
      <c r="B9" s="47" t="s">
        <v>76</v>
      </c>
      <c r="C9" s="48" t="s">
        <v>77</v>
      </c>
      <c r="D9" s="49" t="s">
        <v>77</v>
      </c>
      <c r="E9" s="49" t="s">
        <v>77</v>
      </c>
      <c r="F9" s="49" t="s">
        <v>77</v>
      </c>
      <c r="G9" s="49" t="s">
        <v>77</v>
      </c>
      <c r="H9" s="49" t="s">
        <v>77</v>
      </c>
      <c r="I9" s="49" t="s">
        <v>77</v>
      </c>
      <c r="J9" s="49" t="s">
        <v>77</v>
      </c>
      <c r="K9" s="49" t="s">
        <v>77</v>
      </c>
      <c r="L9" s="49" t="s">
        <v>77</v>
      </c>
      <c r="M9" s="49" t="s">
        <v>77</v>
      </c>
      <c r="N9" s="49"/>
      <c r="O9" s="49"/>
      <c r="P9" s="49" t="s">
        <v>77</v>
      </c>
      <c r="Q9" s="71" t="s">
        <v>77</v>
      </c>
    </row>
    <row r="10" spans="2:17" x14ac:dyDescent="0.25">
      <c r="B10" s="50"/>
      <c r="C10" s="51"/>
      <c r="D10" s="52"/>
      <c r="E10" s="53"/>
      <c r="F10" s="52"/>
      <c r="G10" s="53"/>
      <c r="H10" s="52"/>
      <c r="I10" s="53"/>
      <c r="J10" s="53"/>
      <c r="K10" s="53"/>
      <c r="L10" s="52"/>
      <c r="M10" s="52"/>
      <c r="N10" s="53"/>
      <c r="O10" s="53"/>
      <c r="P10" s="53"/>
      <c r="Q10" s="72"/>
    </row>
    <row r="11" spans="2:17" x14ac:dyDescent="0.25">
      <c r="B11" s="54" t="s">
        <v>57</v>
      </c>
      <c r="C11" s="55"/>
      <c r="D11" s="56" t="s">
        <v>78</v>
      </c>
      <c r="E11" s="57" t="s">
        <v>78</v>
      </c>
      <c r="F11" s="56" t="s">
        <v>78</v>
      </c>
      <c r="G11" s="57"/>
      <c r="H11" s="56" t="s">
        <v>78</v>
      </c>
      <c r="I11" s="57"/>
      <c r="J11" s="57"/>
      <c r="K11" s="57"/>
      <c r="L11" s="56" t="s">
        <v>78</v>
      </c>
      <c r="M11" s="56" t="s">
        <v>78</v>
      </c>
      <c r="N11" s="57"/>
      <c r="O11" s="57"/>
      <c r="P11" s="57"/>
      <c r="Q11" s="73" t="s">
        <v>78</v>
      </c>
    </row>
    <row r="12" spans="2:17" x14ac:dyDescent="0.25">
      <c r="B12" s="58" t="s">
        <v>96</v>
      </c>
      <c r="C12" s="59">
        <v>249222</v>
      </c>
      <c r="D12" s="60">
        <v>11019</v>
      </c>
      <c r="E12" s="61">
        <v>16034</v>
      </c>
      <c r="F12" s="60">
        <v>47298</v>
      </c>
      <c r="G12" s="60">
        <v>16615</v>
      </c>
      <c r="H12" s="60">
        <v>21566</v>
      </c>
      <c r="I12" s="60">
        <v>18174</v>
      </c>
      <c r="J12" s="60">
        <v>22176</v>
      </c>
      <c r="K12" s="61">
        <v>19179</v>
      </c>
      <c r="L12" s="60">
        <v>24431</v>
      </c>
      <c r="M12" s="60">
        <v>16592</v>
      </c>
      <c r="N12" s="61">
        <v>18678</v>
      </c>
      <c r="O12" s="61">
        <v>19562</v>
      </c>
      <c r="P12" s="61">
        <f>SUM(D12:O12)</f>
        <v>251324</v>
      </c>
      <c r="Q12" s="74">
        <f>P12-C12</f>
        <v>2102</v>
      </c>
    </row>
    <row r="13" spans="2:17" x14ac:dyDescent="0.25">
      <c r="B13" s="58" t="s">
        <v>97</v>
      </c>
      <c r="C13" s="59">
        <v>714</v>
      </c>
      <c r="D13" s="60" t="s">
        <v>103</v>
      </c>
      <c r="E13" s="61" t="s">
        <v>103</v>
      </c>
      <c r="F13" s="60" t="s">
        <v>103</v>
      </c>
      <c r="G13" s="60">
        <v>43221</v>
      </c>
      <c r="H13" s="60" t="s">
        <v>103</v>
      </c>
      <c r="I13" s="60" t="s">
        <v>103</v>
      </c>
      <c r="J13" s="60" t="s">
        <v>103</v>
      </c>
      <c r="K13" s="61" t="s">
        <v>103</v>
      </c>
      <c r="L13" s="60" t="s">
        <v>103</v>
      </c>
      <c r="M13" s="60" t="s">
        <v>103</v>
      </c>
      <c r="N13" s="61" t="s">
        <v>103</v>
      </c>
      <c r="O13" s="61" t="s">
        <v>103</v>
      </c>
      <c r="P13" s="61">
        <f t="shared" ref="P13:P18" si="0">SUM(D13:O13)</f>
        <v>43221</v>
      </c>
      <c r="Q13" s="74">
        <f t="shared" ref="Q13:Q19" si="1">P13-C13</f>
        <v>42507</v>
      </c>
    </row>
    <row r="14" spans="2:17" x14ac:dyDescent="0.25">
      <c r="B14" s="58" t="s">
        <v>98</v>
      </c>
      <c r="C14" s="59">
        <v>61188</v>
      </c>
      <c r="D14" s="60">
        <v>3215</v>
      </c>
      <c r="E14" s="61">
        <v>4349</v>
      </c>
      <c r="F14" s="60" t="s">
        <v>103</v>
      </c>
      <c r="G14" s="60" t="s">
        <v>103</v>
      </c>
      <c r="H14" s="60" t="s">
        <v>103</v>
      </c>
      <c r="I14" s="60" t="s">
        <v>103</v>
      </c>
      <c r="J14" s="60">
        <v>3429</v>
      </c>
      <c r="K14" s="61" t="s">
        <v>103</v>
      </c>
      <c r="L14" s="60" t="s">
        <v>103</v>
      </c>
      <c r="M14" s="60">
        <v>2665</v>
      </c>
      <c r="N14" s="61">
        <v>1854</v>
      </c>
      <c r="O14" s="61">
        <v>925</v>
      </c>
      <c r="P14" s="61">
        <f t="shared" si="0"/>
        <v>16437</v>
      </c>
      <c r="Q14" s="74">
        <f t="shared" si="1"/>
        <v>-44751</v>
      </c>
    </row>
    <row r="15" spans="2:17" x14ac:dyDescent="0.25">
      <c r="B15" s="58" t="s">
        <v>79</v>
      </c>
      <c r="C15" s="59">
        <v>95631</v>
      </c>
      <c r="D15" s="60" t="s">
        <v>103</v>
      </c>
      <c r="E15" s="61" t="s">
        <v>103</v>
      </c>
      <c r="F15" s="60">
        <v>16523</v>
      </c>
      <c r="G15" s="60">
        <v>11226</v>
      </c>
      <c r="H15" s="60">
        <v>1012</v>
      </c>
      <c r="I15" s="60">
        <v>490</v>
      </c>
      <c r="J15" s="60">
        <v>5554</v>
      </c>
      <c r="K15" s="61" t="s">
        <v>103</v>
      </c>
      <c r="L15" s="60">
        <v>2044</v>
      </c>
      <c r="M15" s="60">
        <v>3430</v>
      </c>
      <c r="N15" s="61">
        <v>9423</v>
      </c>
      <c r="O15" s="61">
        <v>15198</v>
      </c>
      <c r="P15" s="61">
        <f t="shared" si="0"/>
        <v>64900</v>
      </c>
      <c r="Q15" s="74">
        <f t="shared" si="1"/>
        <v>-30731</v>
      </c>
    </row>
    <row r="16" spans="2:17" x14ac:dyDescent="0.25">
      <c r="B16" s="58" t="s">
        <v>80</v>
      </c>
      <c r="C16" s="59">
        <v>273359</v>
      </c>
      <c r="D16" s="60" t="s">
        <v>103</v>
      </c>
      <c r="E16" s="61" t="s">
        <v>103</v>
      </c>
      <c r="F16" s="60" t="s">
        <v>103</v>
      </c>
      <c r="G16" s="60" t="s">
        <v>103</v>
      </c>
      <c r="H16" s="60" t="s">
        <v>103</v>
      </c>
      <c r="I16" s="60" t="s">
        <v>103</v>
      </c>
      <c r="J16" s="60">
        <v>28333</v>
      </c>
      <c r="K16" s="61" t="s">
        <v>103</v>
      </c>
      <c r="L16" s="60">
        <v>16530</v>
      </c>
      <c r="M16" s="60">
        <v>5321</v>
      </c>
      <c r="N16" s="61">
        <v>40208</v>
      </c>
      <c r="O16" s="61" t="s">
        <v>103</v>
      </c>
      <c r="P16" s="61">
        <f t="shared" si="0"/>
        <v>90392</v>
      </c>
      <c r="Q16" s="74">
        <f t="shared" si="1"/>
        <v>-182967</v>
      </c>
    </row>
    <row r="17" spans="2:17" x14ac:dyDescent="0.25">
      <c r="B17" s="58" t="s">
        <v>81</v>
      </c>
      <c r="C17" s="59">
        <v>28726</v>
      </c>
      <c r="D17" s="60" t="s">
        <v>103</v>
      </c>
      <c r="E17" s="61" t="s">
        <v>103</v>
      </c>
      <c r="F17" s="60" t="s">
        <v>103</v>
      </c>
      <c r="G17" s="60" t="s">
        <v>103</v>
      </c>
      <c r="H17" s="60">
        <v>5926</v>
      </c>
      <c r="I17" s="60" t="s">
        <v>103</v>
      </c>
      <c r="J17" s="60" t="s">
        <v>103</v>
      </c>
      <c r="K17" s="61" t="s">
        <v>103</v>
      </c>
      <c r="L17" s="60">
        <v>6067</v>
      </c>
      <c r="M17" s="60">
        <v>17338</v>
      </c>
      <c r="N17" s="61" t="s">
        <v>103</v>
      </c>
      <c r="O17" s="61" t="s">
        <v>103</v>
      </c>
      <c r="P17" s="61">
        <f t="shared" si="0"/>
        <v>29331</v>
      </c>
      <c r="Q17" s="74">
        <f t="shared" si="1"/>
        <v>605</v>
      </c>
    </row>
    <row r="18" spans="2:17" ht="16.5" thickBot="1" x14ac:dyDescent="0.3">
      <c r="B18" s="75" t="s">
        <v>82</v>
      </c>
      <c r="C18" s="76">
        <v>524</v>
      </c>
      <c r="D18" s="77">
        <v>864</v>
      </c>
      <c r="E18" s="78">
        <v>419</v>
      </c>
      <c r="F18" s="77">
        <v>1001</v>
      </c>
      <c r="G18" s="77">
        <v>820</v>
      </c>
      <c r="H18" s="77">
        <v>607</v>
      </c>
      <c r="I18" s="77">
        <v>525</v>
      </c>
      <c r="J18" s="77">
        <v>1019</v>
      </c>
      <c r="K18" s="78">
        <v>1009</v>
      </c>
      <c r="L18" s="77">
        <v>974</v>
      </c>
      <c r="M18" s="77">
        <v>1086</v>
      </c>
      <c r="N18" s="78">
        <v>516</v>
      </c>
      <c r="O18" s="78">
        <v>433</v>
      </c>
      <c r="P18" s="78">
        <f t="shared" si="0"/>
        <v>9273</v>
      </c>
      <c r="Q18" s="79">
        <f t="shared" si="1"/>
        <v>8749</v>
      </c>
    </row>
    <row r="19" spans="2:17" ht="16.5" thickBot="1" x14ac:dyDescent="0.3">
      <c r="B19" s="83" t="s">
        <v>83</v>
      </c>
      <c r="C19" s="84">
        <f>SUM(C12:C18)</f>
        <v>709364</v>
      </c>
      <c r="D19" s="85">
        <f t="shared" ref="D19:O19" si="2">SUM(D12:D18)</f>
        <v>15098</v>
      </c>
      <c r="E19" s="85">
        <f t="shared" si="2"/>
        <v>20802</v>
      </c>
      <c r="F19" s="85">
        <f t="shared" si="2"/>
        <v>64822</v>
      </c>
      <c r="G19" s="85">
        <f t="shared" si="2"/>
        <v>71882</v>
      </c>
      <c r="H19" s="85">
        <f t="shared" si="2"/>
        <v>29111</v>
      </c>
      <c r="I19" s="85">
        <f t="shared" si="2"/>
        <v>19189</v>
      </c>
      <c r="J19" s="85">
        <f t="shared" si="2"/>
        <v>60511</v>
      </c>
      <c r="K19" s="85">
        <f t="shared" si="2"/>
        <v>20188</v>
      </c>
      <c r="L19" s="85">
        <f t="shared" si="2"/>
        <v>50046</v>
      </c>
      <c r="M19" s="85">
        <f t="shared" si="2"/>
        <v>46432</v>
      </c>
      <c r="N19" s="85">
        <f t="shared" si="2"/>
        <v>70679</v>
      </c>
      <c r="O19" s="85">
        <f t="shared" si="2"/>
        <v>36118</v>
      </c>
      <c r="P19" s="85">
        <f t="shared" ref="P19" si="3">SUM(P12:P18)</f>
        <v>504878</v>
      </c>
      <c r="Q19" s="86">
        <f t="shared" si="1"/>
        <v>-204486</v>
      </c>
    </row>
    <row r="20" spans="2:17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/>
    </row>
    <row r="21" spans="2:17" x14ac:dyDescent="0.25">
      <c r="B21" s="90" t="s">
        <v>84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91"/>
    </row>
    <row r="22" spans="2:17" x14ac:dyDescent="0.25">
      <c r="B22" s="92" t="s">
        <v>101</v>
      </c>
      <c r="C22" s="60">
        <v>196026</v>
      </c>
      <c r="D22" s="60">
        <v>14328</v>
      </c>
      <c r="E22" s="60">
        <v>16110</v>
      </c>
      <c r="F22" s="60">
        <v>8268</v>
      </c>
      <c r="G22" s="60">
        <v>5299</v>
      </c>
      <c r="H22" s="60">
        <v>29636</v>
      </c>
      <c r="I22" s="60">
        <v>14475</v>
      </c>
      <c r="J22" s="60">
        <v>13856</v>
      </c>
      <c r="K22" s="60">
        <v>13701</v>
      </c>
      <c r="L22" s="60">
        <v>13158</v>
      </c>
      <c r="M22" s="60">
        <v>15993</v>
      </c>
      <c r="N22" s="60">
        <v>17016</v>
      </c>
      <c r="O22" s="60">
        <v>16680</v>
      </c>
      <c r="P22" s="60">
        <f t="shared" ref="P22:P26" si="4">SUM(D22:O22)</f>
        <v>178520</v>
      </c>
      <c r="Q22" s="74">
        <f t="shared" ref="Q22:Q27" si="5">P22-C22</f>
        <v>-17506</v>
      </c>
    </row>
    <row r="23" spans="2:17" x14ac:dyDescent="0.25">
      <c r="B23" s="92" t="s">
        <v>85</v>
      </c>
      <c r="C23" s="60">
        <v>10248</v>
      </c>
      <c r="D23" s="60" t="s">
        <v>103</v>
      </c>
      <c r="E23" s="60" t="s">
        <v>103</v>
      </c>
      <c r="F23" s="60" t="s">
        <v>103</v>
      </c>
      <c r="G23" s="60" t="s">
        <v>103</v>
      </c>
      <c r="H23" s="60" t="s">
        <v>103</v>
      </c>
      <c r="I23" s="60" t="s">
        <v>103</v>
      </c>
      <c r="J23" s="60" t="s">
        <v>103</v>
      </c>
      <c r="K23" s="60" t="s">
        <v>103</v>
      </c>
      <c r="L23" s="60" t="s">
        <v>103</v>
      </c>
      <c r="M23" s="60" t="s">
        <v>103</v>
      </c>
      <c r="N23" s="60" t="s">
        <v>103</v>
      </c>
      <c r="O23" s="60" t="s">
        <v>103</v>
      </c>
      <c r="P23" s="60">
        <f t="shared" si="4"/>
        <v>0</v>
      </c>
      <c r="Q23" s="74">
        <f t="shared" si="5"/>
        <v>-10248</v>
      </c>
    </row>
    <row r="24" spans="2:17" x14ac:dyDescent="0.25">
      <c r="B24" s="93" t="s">
        <v>86</v>
      </c>
      <c r="C24" s="60">
        <v>28927</v>
      </c>
      <c r="D24" s="60">
        <v>2704</v>
      </c>
      <c r="E24" s="60">
        <v>2854</v>
      </c>
      <c r="F24" s="60">
        <v>2477</v>
      </c>
      <c r="G24" s="60">
        <v>3172</v>
      </c>
      <c r="H24" s="60">
        <v>2837</v>
      </c>
      <c r="I24" s="60">
        <v>2733</v>
      </c>
      <c r="J24" s="60">
        <v>2904</v>
      </c>
      <c r="K24" s="60">
        <v>2524</v>
      </c>
      <c r="L24" s="60">
        <v>2461</v>
      </c>
      <c r="M24" s="60">
        <v>3441</v>
      </c>
      <c r="N24" s="60">
        <v>2383</v>
      </c>
      <c r="O24" s="60">
        <v>4323</v>
      </c>
      <c r="P24" s="60">
        <f t="shared" si="4"/>
        <v>34813</v>
      </c>
      <c r="Q24" s="74">
        <f t="shared" si="5"/>
        <v>5886</v>
      </c>
    </row>
    <row r="25" spans="2:17" x14ac:dyDescent="0.25">
      <c r="B25" s="93" t="s">
        <v>87</v>
      </c>
      <c r="C25" s="60">
        <v>0</v>
      </c>
      <c r="D25" s="60">
        <v>878</v>
      </c>
      <c r="E25" s="60">
        <v>428</v>
      </c>
      <c r="F25" s="60">
        <v>947</v>
      </c>
      <c r="G25" s="60">
        <v>552</v>
      </c>
      <c r="H25" s="60">
        <v>496</v>
      </c>
      <c r="I25" s="60">
        <v>671</v>
      </c>
      <c r="J25" s="60">
        <v>353</v>
      </c>
      <c r="K25" s="60">
        <v>717</v>
      </c>
      <c r="L25" s="60">
        <v>482</v>
      </c>
      <c r="M25" s="60">
        <v>562</v>
      </c>
      <c r="N25" s="60">
        <v>475</v>
      </c>
      <c r="O25" s="60">
        <v>712</v>
      </c>
      <c r="P25" s="60">
        <f t="shared" si="4"/>
        <v>7273</v>
      </c>
      <c r="Q25" s="74">
        <f t="shared" si="5"/>
        <v>7273</v>
      </c>
    </row>
    <row r="26" spans="2:17" x14ac:dyDescent="0.25">
      <c r="B26" s="93" t="s">
        <v>88</v>
      </c>
      <c r="C26" s="60">
        <v>0</v>
      </c>
      <c r="D26" s="60" t="s">
        <v>103</v>
      </c>
      <c r="E26" s="60" t="s">
        <v>103</v>
      </c>
      <c r="F26" s="60" t="s">
        <v>103</v>
      </c>
      <c r="G26" s="60" t="s">
        <v>103</v>
      </c>
      <c r="H26" s="60" t="s">
        <v>103</v>
      </c>
      <c r="I26" s="60" t="s">
        <v>103</v>
      </c>
      <c r="J26" s="60" t="s">
        <v>103</v>
      </c>
      <c r="K26" s="60" t="s">
        <v>103</v>
      </c>
      <c r="L26" s="60" t="s">
        <v>103</v>
      </c>
      <c r="M26" s="60" t="s">
        <v>103</v>
      </c>
      <c r="N26" s="60" t="s">
        <v>103</v>
      </c>
      <c r="O26" s="60" t="s">
        <v>103</v>
      </c>
      <c r="P26" s="60">
        <f t="shared" si="4"/>
        <v>0</v>
      </c>
      <c r="Q26" s="74">
        <f t="shared" si="5"/>
        <v>0</v>
      </c>
    </row>
    <row r="27" spans="2:17" x14ac:dyDescent="0.25">
      <c r="B27" s="94" t="s">
        <v>56</v>
      </c>
      <c r="C27" s="64">
        <f>SUM(C22:C26)</f>
        <v>235201</v>
      </c>
      <c r="D27" s="64">
        <f t="shared" ref="D27:P27" si="6">SUM(D22:D26)</f>
        <v>17910</v>
      </c>
      <c r="E27" s="64">
        <f t="shared" si="6"/>
        <v>19392</v>
      </c>
      <c r="F27" s="64">
        <f t="shared" si="6"/>
        <v>11692</v>
      </c>
      <c r="G27" s="64">
        <f t="shared" si="6"/>
        <v>9023</v>
      </c>
      <c r="H27" s="64">
        <f t="shared" si="6"/>
        <v>32969</v>
      </c>
      <c r="I27" s="64">
        <f t="shared" si="6"/>
        <v>17879</v>
      </c>
      <c r="J27" s="64">
        <f t="shared" si="6"/>
        <v>17113</v>
      </c>
      <c r="K27" s="64">
        <f t="shared" si="6"/>
        <v>16942</v>
      </c>
      <c r="L27" s="64">
        <f t="shared" si="6"/>
        <v>16101</v>
      </c>
      <c r="M27" s="64">
        <f t="shared" si="6"/>
        <v>19996</v>
      </c>
      <c r="N27" s="64">
        <f t="shared" si="6"/>
        <v>19874</v>
      </c>
      <c r="O27" s="64">
        <f t="shared" si="6"/>
        <v>21715</v>
      </c>
      <c r="P27" s="64">
        <f t="shared" si="6"/>
        <v>220606</v>
      </c>
      <c r="Q27" s="95">
        <f t="shared" si="5"/>
        <v>-14595</v>
      </c>
    </row>
    <row r="28" spans="2:17" x14ac:dyDescent="0.25">
      <c r="B28" s="96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97"/>
    </row>
    <row r="29" spans="2:17" x14ac:dyDescent="0.25">
      <c r="B29" s="98" t="s">
        <v>89</v>
      </c>
      <c r="C29" s="60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0"/>
      <c r="Q29" s="91"/>
    </row>
    <row r="30" spans="2:17" x14ac:dyDescent="0.25">
      <c r="B30" s="93" t="s">
        <v>90</v>
      </c>
      <c r="C30" s="60">
        <v>939</v>
      </c>
      <c r="D30" s="60" t="s">
        <v>103</v>
      </c>
      <c r="E30" s="60">
        <v>4685</v>
      </c>
      <c r="F30" s="60">
        <v>1528</v>
      </c>
      <c r="G30" s="60">
        <v>2866</v>
      </c>
      <c r="H30" s="60">
        <v>2762</v>
      </c>
      <c r="I30" s="60" t="s">
        <v>103</v>
      </c>
      <c r="J30" s="60">
        <v>2094</v>
      </c>
      <c r="K30" s="60">
        <v>1999</v>
      </c>
      <c r="L30" s="60" t="s">
        <v>103</v>
      </c>
      <c r="M30" s="60" t="s">
        <v>103</v>
      </c>
      <c r="N30" s="60" t="s">
        <v>103</v>
      </c>
      <c r="O30" s="60" t="s">
        <v>103</v>
      </c>
      <c r="P30" s="60">
        <f t="shared" ref="P30:P33" si="7">SUM(D30:O30)</f>
        <v>15934</v>
      </c>
      <c r="Q30" s="74">
        <f t="shared" ref="Q30:Q34" si="8">P30-C30</f>
        <v>14995</v>
      </c>
    </row>
    <row r="31" spans="2:17" x14ac:dyDescent="0.25">
      <c r="B31" s="93" t="s">
        <v>91</v>
      </c>
      <c r="C31" s="60">
        <v>2292</v>
      </c>
      <c r="D31" s="60">
        <v>362</v>
      </c>
      <c r="E31" s="60">
        <v>699</v>
      </c>
      <c r="F31" s="60">
        <v>503</v>
      </c>
      <c r="G31" s="60">
        <v>842</v>
      </c>
      <c r="H31" s="60">
        <v>523</v>
      </c>
      <c r="I31" s="60">
        <v>945</v>
      </c>
      <c r="J31" s="60">
        <v>648</v>
      </c>
      <c r="K31" s="60">
        <v>372</v>
      </c>
      <c r="L31" s="60">
        <v>996</v>
      </c>
      <c r="M31" s="60">
        <v>352</v>
      </c>
      <c r="N31" s="60">
        <v>546</v>
      </c>
      <c r="O31" s="60">
        <v>544</v>
      </c>
      <c r="P31" s="60">
        <f t="shared" si="7"/>
        <v>7332</v>
      </c>
      <c r="Q31" s="74">
        <f t="shared" si="8"/>
        <v>5040</v>
      </c>
    </row>
    <row r="32" spans="2:17" x14ac:dyDescent="0.25">
      <c r="B32" s="93" t="s">
        <v>92</v>
      </c>
      <c r="C32" s="60">
        <v>14956</v>
      </c>
      <c r="D32" s="60">
        <v>678</v>
      </c>
      <c r="E32" s="60">
        <v>903</v>
      </c>
      <c r="F32" s="60">
        <v>444</v>
      </c>
      <c r="G32" s="60">
        <v>1352</v>
      </c>
      <c r="H32" s="60">
        <v>253</v>
      </c>
      <c r="I32" s="60">
        <v>5012</v>
      </c>
      <c r="J32" s="60">
        <v>697</v>
      </c>
      <c r="K32" s="60" t="s">
        <v>103</v>
      </c>
      <c r="L32" s="60" t="s">
        <v>103</v>
      </c>
      <c r="M32" s="60">
        <v>982</v>
      </c>
      <c r="N32" s="60" t="s">
        <v>103</v>
      </c>
      <c r="O32" s="60">
        <v>5804</v>
      </c>
      <c r="P32" s="60">
        <f t="shared" si="7"/>
        <v>16125</v>
      </c>
      <c r="Q32" s="74">
        <f t="shared" si="8"/>
        <v>1169</v>
      </c>
    </row>
    <row r="33" spans="2:17" x14ac:dyDescent="0.25">
      <c r="B33" s="93" t="s">
        <v>93</v>
      </c>
      <c r="C33" s="60">
        <v>37531</v>
      </c>
      <c r="D33" s="60" t="s">
        <v>103</v>
      </c>
      <c r="E33" s="60" t="s">
        <v>103</v>
      </c>
      <c r="F33" s="60" t="s">
        <v>103</v>
      </c>
      <c r="G33" s="60" t="s">
        <v>103</v>
      </c>
      <c r="H33" s="60" t="s">
        <v>103</v>
      </c>
      <c r="I33" s="60" t="s">
        <v>103</v>
      </c>
      <c r="J33" s="60" t="s">
        <v>103</v>
      </c>
      <c r="K33" s="60" t="s">
        <v>103</v>
      </c>
      <c r="L33" s="60" t="s">
        <v>103</v>
      </c>
      <c r="M33" s="60" t="s">
        <v>103</v>
      </c>
      <c r="N33" s="60" t="s">
        <v>103</v>
      </c>
      <c r="O33" s="60">
        <v>38003</v>
      </c>
      <c r="P33" s="60">
        <f t="shared" si="7"/>
        <v>38003</v>
      </c>
      <c r="Q33" s="74">
        <f t="shared" si="8"/>
        <v>472</v>
      </c>
    </row>
    <row r="34" spans="2:17" x14ac:dyDescent="0.25">
      <c r="B34" s="99" t="s">
        <v>56</v>
      </c>
      <c r="C34" s="64">
        <f>SUM(C30:C33)</f>
        <v>55718</v>
      </c>
      <c r="D34" s="64">
        <f t="shared" ref="D34:P34" si="9">SUM(D30:D33)</f>
        <v>1040</v>
      </c>
      <c r="E34" s="64">
        <f t="shared" si="9"/>
        <v>6287</v>
      </c>
      <c r="F34" s="64">
        <f t="shared" si="9"/>
        <v>2475</v>
      </c>
      <c r="G34" s="64">
        <f t="shared" si="9"/>
        <v>5060</v>
      </c>
      <c r="H34" s="64">
        <f t="shared" si="9"/>
        <v>3538</v>
      </c>
      <c r="I34" s="64">
        <f t="shared" si="9"/>
        <v>5957</v>
      </c>
      <c r="J34" s="64">
        <f t="shared" si="9"/>
        <v>3439</v>
      </c>
      <c r="K34" s="64">
        <f t="shared" si="9"/>
        <v>2371</v>
      </c>
      <c r="L34" s="64">
        <f t="shared" si="9"/>
        <v>996</v>
      </c>
      <c r="M34" s="64">
        <f t="shared" si="9"/>
        <v>1334</v>
      </c>
      <c r="N34" s="64">
        <f t="shared" si="9"/>
        <v>546</v>
      </c>
      <c r="O34" s="64">
        <f t="shared" si="9"/>
        <v>44351</v>
      </c>
      <c r="P34" s="64">
        <f t="shared" si="9"/>
        <v>77394</v>
      </c>
      <c r="Q34" s="95">
        <f t="shared" si="8"/>
        <v>21676</v>
      </c>
    </row>
    <row r="35" spans="2:17" x14ac:dyDescent="0.25">
      <c r="B35" s="98" t="s">
        <v>78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100"/>
    </row>
    <row r="36" spans="2:17" x14ac:dyDescent="0.25">
      <c r="B36" s="94" t="s">
        <v>94</v>
      </c>
      <c r="C36" s="64">
        <v>478343</v>
      </c>
      <c r="D36" s="64">
        <v>28343</v>
      </c>
      <c r="E36" s="64">
        <v>10099</v>
      </c>
      <c r="F36" s="64">
        <v>7889</v>
      </c>
      <c r="G36" s="64">
        <v>23927</v>
      </c>
      <c r="H36" s="64">
        <v>1201</v>
      </c>
      <c r="I36" s="64">
        <v>6386</v>
      </c>
      <c r="J36" s="64">
        <v>18736</v>
      </c>
      <c r="K36" s="64">
        <v>18383</v>
      </c>
      <c r="L36" s="64">
        <v>44364</v>
      </c>
      <c r="M36" s="64">
        <v>15432</v>
      </c>
      <c r="N36" s="64">
        <v>16077</v>
      </c>
      <c r="O36" s="64">
        <v>32821</v>
      </c>
      <c r="P36" s="64">
        <f t="shared" ref="P36" si="10">SUM(D36:O36)</f>
        <v>223658</v>
      </c>
      <c r="Q36" s="95">
        <f t="shared" ref="Q36" si="11">P36-C36</f>
        <v>-254685</v>
      </c>
    </row>
    <row r="37" spans="2:17" ht="16.5" thickBot="1" x14ac:dyDescent="0.3">
      <c r="B37" s="101" t="s">
        <v>78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</row>
    <row r="38" spans="2:17" ht="16.5" thickBot="1" x14ac:dyDescent="0.3">
      <c r="B38" s="104" t="s">
        <v>95</v>
      </c>
      <c r="C38" s="105">
        <f>C36+C34+C27</f>
        <v>769262</v>
      </c>
      <c r="D38" s="81">
        <f t="shared" ref="D38:P38" si="12">D36+D34+D27</f>
        <v>47293</v>
      </c>
      <c r="E38" s="81">
        <f t="shared" si="12"/>
        <v>35778</v>
      </c>
      <c r="F38" s="81">
        <f t="shared" si="12"/>
        <v>22056</v>
      </c>
      <c r="G38" s="81">
        <f t="shared" si="12"/>
        <v>38010</v>
      </c>
      <c r="H38" s="81">
        <f t="shared" si="12"/>
        <v>37708</v>
      </c>
      <c r="I38" s="81">
        <f t="shared" si="12"/>
        <v>30222</v>
      </c>
      <c r="J38" s="80">
        <f t="shared" si="12"/>
        <v>39288</v>
      </c>
      <c r="K38" s="80">
        <f t="shared" si="12"/>
        <v>37696</v>
      </c>
      <c r="L38" s="80">
        <f t="shared" si="12"/>
        <v>61461</v>
      </c>
      <c r="M38" s="80">
        <f t="shared" si="12"/>
        <v>36762</v>
      </c>
      <c r="N38" s="80">
        <f t="shared" si="12"/>
        <v>36497</v>
      </c>
      <c r="O38" s="80">
        <f t="shared" si="12"/>
        <v>98887</v>
      </c>
      <c r="P38" s="80">
        <f t="shared" si="12"/>
        <v>521658</v>
      </c>
      <c r="Q38" s="82">
        <f t="shared" ref="Q38:Q39" si="13">P38-C38</f>
        <v>-247604</v>
      </c>
    </row>
    <row r="39" spans="2:17" ht="16.5" thickBot="1" x14ac:dyDescent="0.3">
      <c r="B39" s="106" t="s">
        <v>102</v>
      </c>
      <c r="C39" s="107">
        <f>C19-C38</f>
        <v>-59898</v>
      </c>
      <c r="D39" s="108">
        <f t="shared" ref="D39:P39" si="14">D19-D38</f>
        <v>-32195</v>
      </c>
      <c r="E39" s="108">
        <f t="shared" si="14"/>
        <v>-14976</v>
      </c>
      <c r="F39" s="108">
        <f t="shared" si="14"/>
        <v>42766</v>
      </c>
      <c r="G39" s="108">
        <f t="shared" si="14"/>
        <v>33872</v>
      </c>
      <c r="H39" s="108">
        <f t="shared" si="14"/>
        <v>-8597</v>
      </c>
      <c r="I39" s="108">
        <f t="shared" si="14"/>
        <v>-11033</v>
      </c>
      <c r="J39" s="108">
        <f t="shared" si="14"/>
        <v>21223</v>
      </c>
      <c r="K39" s="108">
        <f t="shared" si="14"/>
        <v>-17508</v>
      </c>
      <c r="L39" s="108">
        <f t="shared" si="14"/>
        <v>-11415</v>
      </c>
      <c r="M39" s="108">
        <f t="shared" si="14"/>
        <v>9670</v>
      </c>
      <c r="N39" s="108">
        <f t="shared" si="14"/>
        <v>34182</v>
      </c>
      <c r="O39" s="108">
        <f t="shared" si="14"/>
        <v>-62769</v>
      </c>
      <c r="P39" s="108">
        <f t="shared" si="14"/>
        <v>-16780</v>
      </c>
      <c r="Q39" s="109">
        <f t="shared" si="13"/>
        <v>43118</v>
      </c>
    </row>
  </sheetData>
  <mergeCells count="1">
    <mergeCell ref="C6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>
      <selection activeCell="C9" sqref="C9"/>
    </sheetView>
  </sheetViews>
  <sheetFormatPr defaultColWidth="8.85546875" defaultRowHeight="15.75" x14ac:dyDescent="0.25"/>
  <cols>
    <col min="1" max="1" width="8.85546875" style="1"/>
    <col min="2" max="2" width="23.85546875" style="1" bestFit="1" customWidth="1"/>
    <col min="3" max="13" width="10.5703125" style="1" customWidth="1"/>
    <col min="14" max="16384" width="8.85546875" style="1"/>
  </cols>
  <sheetData>
    <row r="2" spans="2:13" ht="18.75" x14ac:dyDescent="0.3">
      <c r="B2" s="110" t="s">
        <v>128</v>
      </c>
    </row>
    <row r="3" spans="2:13" ht="18.75" x14ac:dyDescent="0.3">
      <c r="B3" s="110" t="s">
        <v>129</v>
      </c>
    </row>
    <row r="4" spans="2:13" ht="18.75" x14ac:dyDescent="0.3">
      <c r="B4" s="110" t="s">
        <v>181</v>
      </c>
    </row>
    <row r="5" spans="2:13" ht="16.5" thickBot="1" x14ac:dyDescent="0.3"/>
    <row r="6" spans="2:13" ht="16.5" thickBot="1" x14ac:dyDescent="0.3">
      <c r="B6" s="117"/>
      <c r="C6" s="124" t="s">
        <v>104</v>
      </c>
      <c r="D6" s="124" t="s">
        <v>105</v>
      </c>
      <c r="E6" s="124" t="s">
        <v>106</v>
      </c>
      <c r="F6" s="124" t="s">
        <v>107</v>
      </c>
      <c r="G6" s="124" t="s">
        <v>108</v>
      </c>
      <c r="H6" s="124" t="s">
        <v>109</v>
      </c>
      <c r="I6" s="124" t="s">
        <v>110</v>
      </c>
      <c r="J6" s="124" t="s">
        <v>111</v>
      </c>
      <c r="K6" s="124" t="s">
        <v>112</v>
      </c>
      <c r="L6" s="124" t="s">
        <v>113</v>
      </c>
      <c r="M6" s="125" t="s">
        <v>114</v>
      </c>
    </row>
    <row r="7" spans="2:13" x14ac:dyDescent="0.25">
      <c r="B7" s="115" t="s">
        <v>115</v>
      </c>
      <c r="C7" s="113">
        <v>11549</v>
      </c>
      <c r="D7" s="113">
        <v>11613</v>
      </c>
      <c r="E7" s="113">
        <v>11618</v>
      </c>
      <c r="F7" s="113">
        <v>11613</v>
      </c>
      <c r="G7" s="113">
        <v>11585</v>
      </c>
      <c r="H7" s="113">
        <v>11316</v>
      </c>
      <c r="I7" s="113">
        <v>11299</v>
      </c>
      <c r="J7" s="113">
        <v>11289</v>
      </c>
      <c r="K7" s="113">
        <v>11286</v>
      </c>
      <c r="L7" s="113">
        <v>11293</v>
      </c>
      <c r="M7" s="114">
        <v>11313</v>
      </c>
    </row>
    <row r="8" spans="2:13" x14ac:dyDescent="0.25">
      <c r="B8" s="116" t="s">
        <v>116</v>
      </c>
      <c r="C8" s="111">
        <v>1147</v>
      </c>
      <c r="D8" s="111">
        <v>1159</v>
      </c>
      <c r="E8" s="111">
        <v>1170</v>
      </c>
      <c r="F8" s="111">
        <v>1176</v>
      </c>
      <c r="G8" s="111">
        <v>1196</v>
      </c>
      <c r="H8" s="111">
        <v>1179</v>
      </c>
      <c r="I8" s="111">
        <v>1181</v>
      </c>
      <c r="J8" s="111">
        <v>1182</v>
      </c>
      <c r="K8" s="111">
        <v>1184</v>
      </c>
      <c r="L8" s="111">
        <v>1180</v>
      </c>
      <c r="M8" s="112">
        <v>1180</v>
      </c>
    </row>
    <row r="9" spans="2:13" x14ac:dyDescent="0.25">
      <c r="B9" s="116" t="s">
        <v>117</v>
      </c>
      <c r="C9" s="111">
        <v>874</v>
      </c>
      <c r="D9" s="111">
        <v>865</v>
      </c>
      <c r="E9" s="111">
        <v>873</v>
      </c>
      <c r="F9" s="111">
        <v>872</v>
      </c>
      <c r="G9" s="111">
        <v>871</v>
      </c>
      <c r="H9" s="111">
        <v>860</v>
      </c>
      <c r="I9" s="111">
        <v>862</v>
      </c>
      <c r="J9" s="111">
        <v>868</v>
      </c>
      <c r="K9" s="111">
        <v>877</v>
      </c>
      <c r="L9" s="111">
        <v>878</v>
      </c>
      <c r="M9" s="112">
        <v>880</v>
      </c>
    </row>
    <row r="10" spans="2:13" x14ac:dyDescent="0.25">
      <c r="B10" s="116" t="s">
        <v>118</v>
      </c>
      <c r="C10" s="111">
        <v>1860</v>
      </c>
      <c r="D10" s="111">
        <v>1841</v>
      </c>
      <c r="E10" s="111">
        <v>1847</v>
      </c>
      <c r="F10" s="111">
        <v>1868</v>
      </c>
      <c r="G10" s="111">
        <v>1848</v>
      </c>
      <c r="H10" s="111">
        <v>1826</v>
      </c>
      <c r="I10" s="111">
        <v>1818</v>
      </c>
      <c r="J10" s="111">
        <v>1831</v>
      </c>
      <c r="K10" s="111">
        <v>1832</v>
      </c>
      <c r="L10" s="111">
        <v>1822</v>
      </c>
      <c r="M10" s="112">
        <v>1820</v>
      </c>
    </row>
    <row r="11" spans="2:13" x14ac:dyDescent="0.25">
      <c r="B11" s="116" t="s">
        <v>119</v>
      </c>
      <c r="C11" s="111">
        <v>1908</v>
      </c>
      <c r="D11" s="111">
        <v>1941</v>
      </c>
      <c r="E11" s="111">
        <v>1950</v>
      </c>
      <c r="F11" s="111">
        <v>1970</v>
      </c>
      <c r="G11" s="111">
        <v>1962</v>
      </c>
      <c r="H11" s="111">
        <v>1894</v>
      </c>
      <c r="I11" s="111">
        <v>1913</v>
      </c>
      <c r="J11" s="111">
        <v>1937</v>
      </c>
      <c r="K11" s="111">
        <v>1963</v>
      </c>
      <c r="L11" s="111">
        <v>1980</v>
      </c>
      <c r="M11" s="112">
        <v>1993</v>
      </c>
    </row>
    <row r="12" spans="2:13" x14ac:dyDescent="0.25">
      <c r="B12" s="116" t="s">
        <v>120</v>
      </c>
      <c r="C12" s="111">
        <v>772</v>
      </c>
      <c r="D12" s="111">
        <v>784</v>
      </c>
      <c r="E12" s="111">
        <v>789</v>
      </c>
      <c r="F12" s="111">
        <v>804</v>
      </c>
      <c r="G12" s="111">
        <v>813</v>
      </c>
      <c r="H12" s="111">
        <v>812</v>
      </c>
      <c r="I12" s="111">
        <v>828</v>
      </c>
      <c r="J12" s="111">
        <v>830</v>
      </c>
      <c r="K12" s="111">
        <v>845</v>
      </c>
      <c r="L12" s="111">
        <v>863</v>
      </c>
      <c r="M12" s="112">
        <v>881</v>
      </c>
    </row>
    <row r="13" spans="2:13" x14ac:dyDescent="0.25">
      <c r="B13" s="116" t="s">
        <v>121</v>
      </c>
      <c r="C13" s="111">
        <v>1500</v>
      </c>
      <c r="D13" s="111">
        <v>1499</v>
      </c>
      <c r="E13" s="111">
        <v>1510</v>
      </c>
      <c r="F13" s="111">
        <v>1514</v>
      </c>
      <c r="G13" s="111">
        <v>1539</v>
      </c>
      <c r="H13" s="111">
        <v>1521</v>
      </c>
      <c r="I13" s="111">
        <v>1529</v>
      </c>
      <c r="J13" s="111">
        <v>1533</v>
      </c>
      <c r="K13" s="111">
        <v>1547</v>
      </c>
      <c r="L13" s="111">
        <v>1564</v>
      </c>
      <c r="M13" s="112">
        <v>1573</v>
      </c>
    </row>
    <row r="14" spans="2:13" x14ac:dyDescent="0.25">
      <c r="B14" s="116" t="s">
        <v>122</v>
      </c>
      <c r="C14" s="111">
        <v>1371</v>
      </c>
      <c r="D14" s="111">
        <v>1379</v>
      </c>
      <c r="E14" s="111">
        <v>1368</v>
      </c>
      <c r="F14" s="111">
        <v>1384</v>
      </c>
      <c r="G14" s="111">
        <v>1403</v>
      </c>
      <c r="H14" s="111">
        <v>1370</v>
      </c>
      <c r="I14" s="111">
        <v>1375</v>
      </c>
      <c r="J14" s="111">
        <v>1379</v>
      </c>
      <c r="K14" s="111">
        <v>1371</v>
      </c>
      <c r="L14" s="111">
        <v>1361</v>
      </c>
      <c r="M14" s="112">
        <v>1367</v>
      </c>
    </row>
    <row r="15" spans="2:13" x14ac:dyDescent="0.25">
      <c r="B15" s="116" t="s">
        <v>123</v>
      </c>
      <c r="C15" s="111">
        <v>923</v>
      </c>
      <c r="D15" s="111">
        <v>932</v>
      </c>
      <c r="E15" s="111">
        <v>936</v>
      </c>
      <c r="F15" s="111">
        <v>941</v>
      </c>
      <c r="G15" s="111">
        <v>938</v>
      </c>
      <c r="H15" s="111">
        <v>936</v>
      </c>
      <c r="I15" s="111">
        <v>932</v>
      </c>
      <c r="J15" s="111">
        <v>927</v>
      </c>
      <c r="K15" s="111">
        <v>925</v>
      </c>
      <c r="L15" s="111">
        <v>931</v>
      </c>
      <c r="M15" s="112">
        <v>930</v>
      </c>
    </row>
    <row r="16" spans="2:13" x14ac:dyDescent="0.25">
      <c r="B16" s="116" t="s">
        <v>124</v>
      </c>
      <c r="C16" s="111">
        <v>4064</v>
      </c>
      <c r="D16" s="111">
        <v>4074</v>
      </c>
      <c r="E16" s="111">
        <v>4049</v>
      </c>
      <c r="F16" s="111">
        <v>4077</v>
      </c>
      <c r="G16" s="111">
        <v>4079</v>
      </c>
      <c r="H16" s="111">
        <v>4066</v>
      </c>
      <c r="I16" s="111">
        <v>4069</v>
      </c>
      <c r="J16" s="111">
        <v>4083</v>
      </c>
      <c r="K16" s="111">
        <v>4099</v>
      </c>
      <c r="L16" s="111">
        <v>4095</v>
      </c>
      <c r="M16" s="112">
        <v>4066</v>
      </c>
    </row>
    <row r="17" spans="2:13" x14ac:dyDescent="0.25">
      <c r="B17" s="116" t="s">
        <v>125</v>
      </c>
      <c r="C17" s="111">
        <v>4004</v>
      </c>
      <c r="D17" s="111">
        <v>3964</v>
      </c>
      <c r="E17" s="111">
        <v>3954</v>
      </c>
      <c r="F17" s="111">
        <v>3911</v>
      </c>
      <c r="G17" s="111">
        <v>3905</v>
      </c>
      <c r="H17" s="111">
        <v>3886</v>
      </c>
      <c r="I17" s="111">
        <v>3877</v>
      </c>
      <c r="J17" s="111">
        <v>3841</v>
      </c>
      <c r="K17" s="111">
        <v>3799</v>
      </c>
      <c r="L17" s="111">
        <v>3774</v>
      </c>
      <c r="M17" s="112">
        <v>3765</v>
      </c>
    </row>
    <row r="18" spans="2:13" ht="16.5" thickBot="1" x14ac:dyDescent="0.3">
      <c r="B18" s="118" t="s">
        <v>126</v>
      </c>
      <c r="C18" s="119">
        <v>924</v>
      </c>
      <c r="D18" s="119">
        <v>935</v>
      </c>
      <c r="E18" s="119">
        <v>934</v>
      </c>
      <c r="F18" s="119">
        <v>925</v>
      </c>
      <c r="G18" s="119">
        <v>944</v>
      </c>
      <c r="H18" s="119">
        <v>936</v>
      </c>
      <c r="I18" s="119">
        <v>939</v>
      </c>
      <c r="J18" s="119">
        <v>946</v>
      </c>
      <c r="K18" s="119">
        <v>951</v>
      </c>
      <c r="L18" s="119">
        <v>949</v>
      </c>
      <c r="M18" s="120">
        <v>947</v>
      </c>
    </row>
    <row r="19" spans="2:13" ht="16.5" thickBot="1" x14ac:dyDescent="0.3">
      <c r="B19" s="121" t="s">
        <v>127</v>
      </c>
      <c r="C19" s="122">
        <f>SUM(C7:C18)</f>
        <v>30896</v>
      </c>
      <c r="D19" s="122">
        <f t="shared" ref="D19:M19" si="0">SUM(D7:D18)</f>
        <v>30986</v>
      </c>
      <c r="E19" s="122">
        <f t="shared" si="0"/>
        <v>30998</v>
      </c>
      <c r="F19" s="122">
        <f t="shared" si="0"/>
        <v>31055</v>
      </c>
      <c r="G19" s="122">
        <f t="shared" si="0"/>
        <v>31083</v>
      </c>
      <c r="H19" s="122">
        <f t="shared" si="0"/>
        <v>30602</v>
      </c>
      <c r="I19" s="122">
        <f t="shared" si="0"/>
        <v>30622</v>
      </c>
      <c r="J19" s="122">
        <f t="shared" si="0"/>
        <v>30646</v>
      </c>
      <c r="K19" s="122">
        <f t="shared" si="0"/>
        <v>30679</v>
      </c>
      <c r="L19" s="122">
        <f t="shared" si="0"/>
        <v>30690</v>
      </c>
      <c r="M19" s="123">
        <f t="shared" si="0"/>
        <v>30715</v>
      </c>
    </row>
    <row r="21" spans="2:13" x14ac:dyDescent="0.25">
      <c r="B21" s="221" t="s">
        <v>178</v>
      </c>
      <c r="C21" s="222">
        <f>COUNTA(B7:B18)</f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/>
  </sheetViews>
  <sheetFormatPr defaultColWidth="16" defaultRowHeight="15.75" x14ac:dyDescent="0.25"/>
  <cols>
    <col min="1" max="16384" width="16" style="1"/>
  </cols>
  <sheetData>
    <row r="2" spans="2:8" ht="18.75" x14ac:dyDescent="0.3">
      <c r="B2" s="110" t="s">
        <v>147</v>
      </c>
    </row>
    <row r="3" spans="2:8" ht="18.75" x14ac:dyDescent="0.3">
      <c r="B3" s="110" t="s">
        <v>148</v>
      </c>
    </row>
    <row r="4" spans="2:8" ht="18.75" x14ac:dyDescent="0.3">
      <c r="B4" s="110" t="s">
        <v>180</v>
      </c>
    </row>
    <row r="5" spans="2:8" ht="16.5" thickBot="1" x14ac:dyDescent="0.3">
      <c r="B5" s="136"/>
      <c r="C5" s="136"/>
      <c r="D5" s="136"/>
      <c r="E5" s="136"/>
      <c r="F5" s="136"/>
      <c r="G5" s="136"/>
      <c r="H5" s="136"/>
    </row>
    <row r="6" spans="2:8" x14ac:dyDescent="0.25">
      <c r="B6" s="214" t="s">
        <v>140</v>
      </c>
      <c r="C6" s="216" t="s">
        <v>141</v>
      </c>
      <c r="D6" s="216"/>
      <c r="E6" s="217" t="s">
        <v>142</v>
      </c>
      <c r="F6" s="217" t="s">
        <v>143</v>
      </c>
      <c r="G6" s="219" t="s">
        <v>144</v>
      </c>
    </row>
    <row r="7" spans="2:8" ht="32.25" thickBot="1" x14ac:dyDescent="0.3">
      <c r="B7" s="215"/>
      <c r="C7" s="146" t="s">
        <v>145</v>
      </c>
      <c r="D7" s="146" t="s">
        <v>146</v>
      </c>
      <c r="E7" s="218"/>
      <c r="F7" s="218"/>
      <c r="G7" s="220"/>
    </row>
    <row r="8" spans="2:8" x14ac:dyDescent="0.25">
      <c r="B8" s="142" t="s">
        <v>149</v>
      </c>
      <c r="C8" s="143">
        <v>191414</v>
      </c>
      <c r="D8" s="143">
        <v>193444</v>
      </c>
      <c r="E8" s="143">
        <f>D8-C8</f>
        <v>2030</v>
      </c>
      <c r="F8" s="144">
        <v>0.55000000000000004</v>
      </c>
      <c r="G8" s="162">
        <f>E8*F8</f>
        <v>1116.5</v>
      </c>
    </row>
    <row r="9" spans="2:8" x14ac:dyDescent="0.25">
      <c r="B9" s="141" t="s">
        <v>150</v>
      </c>
      <c r="C9" s="137">
        <v>164720</v>
      </c>
      <c r="D9" s="137">
        <v>168986</v>
      </c>
      <c r="E9" s="137">
        <f t="shared" ref="E9:E14" si="0">D9-C9</f>
        <v>4266</v>
      </c>
      <c r="F9" s="138">
        <v>0.5</v>
      </c>
      <c r="G9" s="163">
        <f t="shared" ref="G9:G14" si="1">E9*F9</f>
        <v>2133</v>
      </c>
    </row>
    <row r="10" spans="2:8" x14ac:dyDescent="0.25">
      <c r="B10" s="141" t="s">
        <v>151</v>
      </c>
      <c r="C10" s="137">
        <v>225814</v>
      </c>
      <c r="D10" s="137">
        <v>229953</v>
      </c>
      <c r="E10" s="137">
        <f t="shared" si="0"/>
        <v>4139</v>
      </c>
      <c r="F10" s="138">
        <v>0.55000000000000004</v>
      </c>
      <c r="G10" s="163">
        <f t="shared" si="1"/>
        <v>2276.4500000000003</v>
      </c>
    </row>
    <row r="11" spans="2:8" x14ac:dyDescent="0.25">
      <c r="B11" s="141" t="s">
        <v>152</v>
      </c>
      <c r="C11" s="137">
        <v>215896</v>
      </c>
      <c r="D11" s="137">
        <v>220322</v>
      </c>
      <c r="E11" s="137">
        <f t="shared" si="0"/>
        <v>4426</v>
      </c>
      <c r="F11" s="138">
        <v>0.51</v>
      </c>
      <c r="G11" s="163">
        <f t="shared" si="1"/>
        <v>2257.2600000000002</v>
      </c>
    </row>
    <row r="12" spans="2:8" x14ac:dyDescent="0.25">
      <c r="B12" s="141" t="s">
        <v>153</v>
      </c>
      <c r="C12" s="137">
        <v>198519</v>
      </c>
      <c r="D12" s="137">
        <v>203376</v>
      </c>
      <c r="E12" s="137">
        <f t="shared" si="0"/>
        <v>4857</v>
      </c>
      <c r="F12" s="138">
        <v>0.53</v>
      </c>
      <c r="G12" s="163">
        <f t="shared" si="1"/>
        <v>2574.21</v>
      </c>
    </row>
    <row r="13" spans="2:8" x14ac:dyDescent="0.25">
      <c r="B13" s="141" t="s">
        <v>154</v>
      </c>
      <c r="C13" s="137">
        <v>161723</v>
      </c>
      <c r="D13" s="137">
        <v>164705</v>
      </c>
      <c r="E13" s="137">
        <f t="shared" si="0"/>
        <v>2982</v>
      </c>
      <c r="F13" s="138">
        <v>0.54</v>
      </c>
      <c r="G13" s="163">
        <f t="shared" si="1"/>
        <v>1610.2800000000002</v>
      </c>
    </row>
    <row r="14" spans="2:8" ht="16.5" thickBot="1" x14ac:dyDescent="0.3">
      <c r="B14" s="145" t="s">
        <v>155</v>
      </c>
      <c r="C14" s="139">
        <v>185698</v>
      </c>
      <c r="D14" s="139">
        <v>188259</v>
      </c>
      <c r="E14" s="139">
        <f t="shared" si="0"/>
        <v>2561</v>
      </c>
      <c r="F14" s="140">
        <v>0.54</v>
      </c>
      <c r="G14" s="164">
        <f t="shared" si="1"/>
        <v>1382.94</v>
      </c>
    </row>
    <row r="15" spans="2:8" x14ac:dyDescent="0.25">
      <c r="B15" s="17" t="s">
        <v>8</v>
      </c>
      <c r="C15" s="147"/>
      <c r="D15" s="147"/>
      <c r="E15" s="187">
        <f>SUM(E8:E14)</f>
        <v>25261</v>
      </c>
      <c r="F15" s="147"/>
      <c r="G15" s="169">
        <f>SUM(G8:G14)</f>
        <v>13350.640000000003</v>
      </c>
    </row>
    <row r="16" spans="2:8" x14ac:dyDescent="0.25">
      <c r="B16" s="5" t="s">
        <v>134</v>
      </c>
      <c r="C16" s="148"/>
      <c r="D16" s="148"/>
      <c r="E16" s="137">
        <f>AVERAGE(E8:E14)</f>
        <v>3608.7142857142858</v>
      </c>
      <c r="F16" s="10">
        <f t="shared" ref="F16:G16" si="2">AVERAGE(F8:F14)</f>
        <v>0.53142857142857147</v>
      </c>
      <c r="G16" s="163">
        <f t="shared" si="2"/>
        <v>1907.2342857142862</v>
      </c>
    </row>
    <row r="17" spans="2:7" x14ac:dyDescent="0.25">
      <c r="B17" s="5" t="s">
        <v>138</v>
      </c>
      <c r="C17" s="148"/>
      <c r="D17" s="148"/>
      <c r="E17" s="137">
        <f>MIN(E8:E14)</f>
        <v>2030</v>
      </c>
      <c r="F17" s="10">
        <f t="shared" ref="F17:G17" si="3">MIN(F8:F14)</f>
        <v>0.5</v>
      </c>
      <c r="G17" s="163">
        <f t="shared" si="3"/>
        <v>1116.5</v>
      </c>
    </row>
    <row r="18" spans="2:7" ht="16.5" thickBot="1" x14ac:dyDescent="0.3">
      <c r="B18" s="6" t="s">
        <v>137</v>
      </c>
      <c r="C18" s="149"/>
      <c r="D18" s="149"/>
      <c r="E18" s="139">
        <f>MAX(E8:E14)</f>
        <v>4857</v>
      </c>
      <c r="F18" s="180">
        <f t="shared" ref="F18:G18" si="4">MAX(F8:F14)</f>
        <v>0.55000000000000004</v>
      </c>
      <c r="G18" s="164">
        <f t="shared" si="4"/>
        <v>2574.21</v>
      </c>
    </row>
    <row r="19" spans="2:7" ht="16.5" thickBot="1" x14ac:dyDescent="0.3">
      <c r="B19" s="223" t="s">
        <v>179</v>
      </c>
      <c r="C19" s="224">
        <f>COUNTA(B8:B14)</f>
        <v>7</v>
      </c>
    </row>
  </sheetData>
  <mergeCells count="5">
    <mergeCell ref="B6:B7"/>
    <mergeCell ref="C6:D6"/>
    <mergeCell ref="E6:E7"/>
    <mergeCell ref="F6:F7"/>
    <mergeCell ref="G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L13" sqref="L13"/>
    </sheetView>
  </sheetViews>
  <sheetFormatPr defaultRowHeight="15.75" x14ac:dyDescent="0.25"/>
  <cols>
    <col min="1" max="1" width="9.140625" style="1"/>
    <col min="2" max="2" width="12.5703125" style="1" customWidth="1"/>
    <col min="3" max="3" width="15.7109375" style="1" customWidth="1"/>
    <col min="4" max="4" width="10.28515625" style="2" bestFit="1" customWidth="1"/>
    <col min="5" max="5" width="14.42578125" style="1" customWidth="1"/>
    <col min="6" max="6" width="13.140625" style="1" customWidth="1"/>
    <col min="7" max="7" width="12.42578125" style="1" customWidth="1"/>
    <col min="8" max="8" width="11.5703125" style="1" customWidth="1"/>
    <col min="9" max="10" width="9.140625" style="1"/>
    <col min="11" max="11" width="32.85546875" style="1" customWidth="1"/>
    <col min="12" max="12" width="15.5703125" style="1" customWidth="1"/>
    <col min="13" max="16384" width="9.140625" style="1"/>
  </cols>
  <sheetData>
    <row r="2" spans="2:12" ht="18.75" x14ac:dyDescent="0.3">
      <c r="B2" s="110" t="s">
        <v>163</v>
      </c>
    </row>
    <row r="3" spans="2:12" ht="18.75" x14ac:dyDescent="0.3">
      <c r="B3" s="110" t="s">
        <v>170</v>
      </c>
    </row>
    <row r="4" spans="2:12" ht="19.5" x14ac:dyDescent="0.35">
      <c r="B4" s="110" t="s">
        <v>164</v>
      </c>
    </row>
    <row r="5" spans="2:12" ht="19.5" x14ac:dyDescent="0.35">
      <c r="B5" s="110" t="s">
        <v>165</v>
      </c>
    </row>
    <row r="6" spans="2:12" ht="18.75" x14ac:dyDescent="0.3">
      <c r="B6" s="110"/>
    </row>
    <row r="7" spans="2:12" ht="16.5" thickBot="1" x14ac:dyDescent="0.3"/>
    <row r="8" spans="2:12" s="168" customFormat="1" ht="32.25" thickBot="1" x14ac:dyDescent="0.3">
      <c r="B8" s="165" t="s">
        <v>156</v>
      </c>
      <c r="C8" s="166" t="s">
        <v>157</v>
      </c>
      <c r="D8" s="166" t="s">
        <v>162</v>
      </c>
      <c r="E8" s="166" t="s">
        <v>158</v>
      </c>
      <c r="F8" s="166" t="s">
        <v>159</v>
      </c>
      <c r="G8" s="166" t="s">
        <v>160</v>
      </c>
      <c r="H8" s="167" t="s">
        <v>161</v>
      </c>
    </row>
    <row r="9" spans="2:12" ht="16.5" thickTop="1" x14ac:dyDescent="0.25">
      <c r="B9" s="151">
        <v>201710001</v>
      </c>
      <c r="C9" s="152">
        <v>43009</v>
      </c>
      <c r="D9" s="189">
        <v>30</v>
      </c>
      <c r="E9" s="194">
        <v>275</v>
      </c>
      <c r="F9" s="150">
        <f>C9+D9</f>
        <v>43039</v>
      </c>
      <c r="G9" s="152">
        <v>43059</v>
      </c>
      <c r="H9" s="192">
        <f>F9-G9</f>
        <v>-20</v>
      </c>
      <c r="K9" s="159" t="s">
        <v>166</v>
      </c>
      <c r="L9" s="162">
        <f>SUM(E9:E50)</f>
        <v>6625</v>
      </c>
    </row>
    <row r="10" spans="2:12" x14ac:dyDescent="0.25">
      <c r="B10" s="153">
        <v>201710002</v>
      </c>
      <c r="C10" s="154">
        <v>43009</v>
      </c>
      <c r="D10" s="190">
        <v>15</v>
      </c>
      <c r="E10" s="195">
        <v>57</v>
      </c>
      <c r="F10" s="150">
        <f t="shared" ref="F10:F50" si="0">C10+D10</f>
        <v>43024</v>
      </c>
      <c r="G10" s="154">
        <v>43029</v>
      </c>
      <c r="H10" s="192">
        <f t="shared" ref="H10:H50" si="1">F10-G10</f>
        <v>-5</v>
      </c>
      <c r="K10" s="160" t="s">
        <v>167</v>
      </c>
      <c r="L10" s="163">
        <f>AVERAGE(E9:E50)</f>
        <v>157.73809523809524</v>
      </c>
    </row>
    <row r="11" spans="2:12" x14ac:dyDescent="0.25">
      <c r="B11" s="153">
        <v>201710003</v>
      </c>
      <c r="C11" s="154">
        <v>43009</v>
      </c>
      <c r="D11" s="190">
        <v>30</v>
      </c>
      <c r="E11" s="195">
        <v>129</v>
      </c>
      <c r="F11" s="150">
        <f t="shared" si="0"/>
        <v>43039</v>
      </c>
      <c r="G11" s="154">
        <v>43028</v>
      </c>
      <c r="H11" s="192">
        <f t="shared" si="1"/>
        <v>11</v>
      </c>
      <c r="K11" s="160" t="s">
        <v>168</v>
      </c>
      <c r="L11" s="163">
        <f>MAX(E9:E50)</f>
        <v>291</v>
      </c>
    </row>
    <row r="12" spans="2:12" ht="16.5" thickBot="1" x14ac:dyDescent="0.3">
      <c r="B12" s="153">
        <v>201710004</v>
      </c>
      <c r="C12" s="154">
        <v>43009</v>
      </c>
      <c r="D12" s="190">
        <v>30</v>
      </c>
      <c r="E12" s="195">
        <v>143</v>
      </c>
      <c r="F12" s="150">
        <f t="shared" si="0"/>
        <v>43039</v>
      </c>
      <c r="G12" s="154">
        <v>43046</v>
      </c>
      <c r="H12" s="192">
        <f t="shared" si="1"/>
        <v>-7</v>
      </c>
      <c r="K12" s="161" t="s">
        <v>169</v>
      </c>
      <c r="L12" s="164">
        <f>MIN(E9:E50)</f>
        <v>31</v>
      </c>
    </row>
    <row r="13" spans="2:12" x14ac:dyDescent="0.25">
      <c r="B13" s="153">
        <v>201710005</v>
      </c>
      <c r="C13" s="154">
        <v>43009</v>
      </c>
      <c r="D13" s="190">
        <v>15</v>
      </c>
      <c r="E13" s="195">
        <v>49</v>
      </c>
      <c r="F13" s="150">
        <f t="shared" si="0"/>
        <v>43024</v>
      </c>
      <c r="G13" s="154">
        <v>43038</v>
      </c>
      <c r="H13" s="192">
        <f t="shared" si="1"/>
        <v>-14</v>
      </c>
    </row>
    <row r="14" spans="2:12" x14ac:dyDescent="0.25">
      <c r="B14" s="153">
        <v>201710006</v>
      </c>
      <c r="C14" s="154">
        <v>43010</v>
      </c>
      <c r="D14" s="190">
        <v>15</v>
      </c>
      <c r="E14" s="195">
        <v>92</v>
      </c>
      <c r="F14" s="150">
        <f t="shared" si="0"/>
        <v>43025</v>
      </c>
      <c r="G14" s="154">
        <v>43039</v>
      </c>
      <c r="H14" s="192">
        <f t="shared" si="1"/>
        <v>-14</v>
      </c>
    </row>
    <row r="15" spans="2:12" x14ac:dyDescent="0.25">
      <c r="B15" s="153">
        <v>201710007</v>
      </c>
      <c r="C15" s="154">
        <v>43010</v>
      </c>
      <c r="D15" s="190">
        <v>15</v>
      </c>
      <c r="E15" s="195">
        <v>262</v>
      </c>
      <c r="F15" s="150">
        <f t="shared" si="0"/>
        <v>43025</v>
      </c>
      <c r="G15" s="154">
        <v>43032</v>
      </c>
      <c r="H15" s="192">
        <f t="shared" si="1"/>
        <v>-7</v>
      </c>
    </row>
    <row r="16" spans="2:12" x14ac:dyDescent="0.25">
      <c r="B16" s="153">
        <v>201710008</v>
      </c>
      <c r="C16" s="154">
        <v>43010</v>
      </c>
      <c r="D16" s="190">
        <v>30</v>
      </c>
      <c r="E16" s="195">
        <v>76</v>
      </c>
      <c r="F16" s="150">
        <f t="shared" si="0"/>
        <v>43040</v>
      </c>
      <c r="G16" s="154">
        <v>43053</v>
      </c>
      <c r="H16" s="192">
        <f t="shared" si="1"/>
        <v>-13</v>
      </c>
    </row>
    <row r="17" spans="2:8" x14ac:dyDescent="0.25">
      <c r="B17" s="153">
        <v>201710009</v>
      </c>
      <c r="C17" s="154">
        <v>43010</v>
      </c>
      <c r="D17" s="190">
        <v>15</v>
      </c>
      <c r="E17" s="195">
        <v>154</v>
      </c>
      <c r="F17" s="150">
        <f t="shared" si="0"/>
        <v>43025</v>
      </c>
      <c r="G17" s="154">
        <v>43054</v>
      </c>
      <c r="H17" s="192">
        <f t="shared" si="1"/>
        <v>-29</v>
      </c>
    </row>
    <row r="18" spans="2:8" x14ac:dyDescent="0.25">
      <c r="B18" s="153">
        <v>201710010</v>
      </c>
      <c r="C18" s="154">
        <v>43010</v>
      </c>
      <c r="D18" s="190">
        <v>30</v>
      </c>
      <c r="E18" s="195">
        <v>288</v>
      </c>
      <c r="F18" s="150">
        <f t="shared" si="0"/>
        <v>43040</v>
      </c>
      <c r="G18" s="154">
        <v>43020</v>
      </c>
      <c r="H18" s="192">
        <f t="shared" si="1"/>
        <v>20</v>
      </c>
    </row>
    <row r="19" spans="2:8" x14ac:dyDescent="0.25">
      <c r="B19" s="153">
        <v>201710011</v>
      </c>
      <c r="C19" s="154">
        <v>43011</v>
      </c>
      <c r="D19" s="190">
        <v>15</v>
      </c>
      <c r="E19" s="195">
        <v>107</v>
      </c>
      <c r="F19" s="150">
        <f t="shared" si="0"/>
        <v>43026</v>
      </c>
      <c r="G19" s="154">
        <v>43041</v>
      </c>
      <c r="H19" s="192">
        <f t="shared" si="1"/>
        <v>-15</v>
      </c>
    </row>
    <row r="20" spans="2:8" x14ac:dyDescent="0.25">
      <c r="B20" s="153">
        <v>201710012</v>
      </c>
      <c r="C20" s="154">
        <v>43012</v>
      </c>
      <c r="D20" s="190">
        <v>15</v>
      </c>
      <c r="E20" s="195">
        <v>277</v>
      </c>
      <c r="F20" s="150">
        <f t="shared" si="0"/>
        <v>43027</v>
      </c>
      <c r="G20" s="154">
        <v>43033</v>
      </c>
      <c r="H20" s="192">
        <f t="shared" si="1"/>
        <v>-6</v>
      </c>
    </row>
    <row r="21" spans="2:8" x14ac:dyDescent="0.25">
      <c r="B21" s="153">
        <v>201710013</v>
      </c>
      <c r="C21" s="154">
        <v>43012</v>
      </c>
      <c r="D21" s="190">
        <v>30</v>
      </c>
      <c r="E21" s="195">
        <v>209</v>
      </c>
      <c r="F21" s="150">
        <f t="shared" si="0"/>
        <v>43042</v>
      </c>
      <c r="G21" s="154">
        <v>43031</v>
      </c>
      <c r="H21" s="192">
        <f t="shared" si="1"/>
        <v>11</v>
      </c>
    </row>
    <row r="22" spans="2:8" x14ac:dyDescent="0.25">
      <c r="B22" s="153">
        <v>201710014</v>
      </c>
      <c r="C22" s="154">
        <v>43012</v>
      </c>
      <c r="D22" s="190">
        <v>30</v>
      </c>
      <c r="E22" s="195">
        <v>232</v>
      </c>
      <c r="F22" s="150">
        <f t="shared" si="0"/>
        <v>43042</v>
      </c>
      <c r="G22" s="154">
        <v>43036</v>
      </c>
      <c r="H22" s="192">
        <f t="shared" si="1"/>
        <v>6</v>
      </c>
    </row>
    <row r="23" spans="2:8" x14ac:dyDescent="0.25">
      <c r="B23" s="153">
        <v>201710015</v>
      </c>
      <c r="C23" s="154">
        <v>43013</v>
      </c>
      <c r="D23" s="190">
        <v>15</v>
      </c>
      <c r="E23" s="195">
        <v>219</v>
      </c>
      <c r="F23" s="150">
        <f t="shared" si="0"/>
        <v>43028</v>
      </c>
      <c r="G23" s="154">
        <v>43056</v>
      </c>
      <c r="H23" s="192">
        <f t="shared" si="1"/>
        <v>-28</v>
      </c>
    </row>
    <row r="24" spans="2:8" x14ac:dyDescent="0.25">
      <c r="B24" s="153">
        <v>201710016</v>
      </c>
      <c r="C24" s="154">
        <v>43014</v>
      </c>
      <c r="D24" s="190">
        <v>15</v>
      </c>
      <c r="E24" s="195">
        <v>226</v>
      </c>
      <c r="F24" s="150">
        <f t="shared" si="0"/>
        <v>43029</v>
      </c>
      <c r="G24" s="154">
        <v>43061</v>
      </c>
      <c r="H24" s="192">
        <f t="shared" si="1"/>
        <v>-32</v>
      </c>
    </row>
    <row r="25" spans="2:8" x14ac:dyDescent="0.25">
      <c r="B25" s="153">
        <v>201710017</v>
      </c>
      <c r="C25" s="154">
        <v>43015</v>
      </c>
      <c r="D25" s="190">
        <v>30</v>
      </c>
      <c r="E25" s="195">
        <v>168</v>
      </c>
      <c r="F25" s="150">
        <f t="shared" si="0"/>
        <v>43045</v>
      </c>
      <c r="G25" s="154">
        <v>43058</v>
      </c>
      <c r="H25" s="192">
        <f t="shared" si="1"/>
        <v>-13</v>
      </c>
    </row>
    <row r="26" spans="2:8" x14ac:dyDescent="0.25">
      <c r="B26" s="153">
        <v>201710018</v>
      </c>
      <c r="C26" s="154">
        <v>43016</v>
      </c>
      <c r="D26" s="190">
        <v>15</v>
      </c>
      <c r="E26" s="195">
        <v>64</v>
      </c>
      <c r="F26" s="150">
        <f t="shared" si="0"/>
        <v>43031</v>
      </c>
      <c r="G26" s="154">
        <v>43043</v>
      </c>
      <c r="H26" s="192">
        <f t="shared" si="1"/>
        <v>-12</v>
      </c>
    </row>
    <row r="27" spans="2:8" x14ac:dyDescent="0.25">
      <c r="B27" s="153">
        <v>201710019</v>
      </c>
      <c r="C27" s="154">
        <v>43017</v>
      </c>
      <c r="D27" s="190">
        <v>15</v>
      </c>
      <c r="E27" s="195">
        <v>159</v>
      </c>
      <c r="F27" s="150">
        <f t="shared" si="0"/>
        <v>43032</v>
      </c>
      <c r="G27" s="154">
        <v>43044</v>
      </c>
      <c r="H27" s="192">
        <f t="shared" si="1"/>
        <v>-12</v>
      </c>
    </row>
    <row r="28" spans="2:8" x14ac:dyDescent="0.25">
      <c r="B28" s="153">
        <v>201710020</v>
      </c>
      <c r="C28" s="154">
        <v>43018</v>
      </c>
      <c r="D28" s="190">
        <v>30</v>
      </c>
      <c r="E28" s="195">
        <v>220</v>
      </c>
      <c r="F28" s="150">
        <f t="shared" si="0"/>
        <v>43048</v>
      </c>
      <c r="G28" s="154">
        <v>43046</v>
      </c>
      <c r="H28" s="192">
        <f t="shared" si="1"/>
        <v>2</v>
      </c>
    </row>
    <row r="29" spans="2:8" x14ac:dyDescent="0.25">
      <c r="B29" s="153">
        <v>201710021</v>
      </c>
      <c r="C29" s="154">
        <v>43019</v>
      </c>
      <c r="D29" s="190">
        <v>30</v>
      </c>
      <c r="E29" s="195">
        <v>266</v>
      </c>
      <c r="F29" s="150">
        <f t="shared" si="0"/>
        <v>43049</v>
      </c>
      <c r="G29" s="154">
        <v>43044</v>
      </c>
      <c r="H29" s="192">
        <f t="shared" si="1"/>
        <v>5</v>
      </c>
    </row>
    <row r="30" spans="2:8" x14ac:dyDescent="0.25">
      <c r="B30" s="153">
        <v>201710022</v>
      </c>
      <c r="C30" s="154">
        <v>43020</v>
      </c>
      <c r="D30" s="190">
        <v>15</v>
      </c>
      <c r="E30" s="195">
        <v>61</v>
      </c>
      <c r="F30" s="150">
        <f t="shared" si="0"/>
        <v>43035</v>
      </c>
      <c r="G30" s="154">
        <v>43062</v>
      </c>
      <c r="H30" s="192">
        <f t="shared" si="1"/>
        <v>-27</v>
      </c>
    </row>
    <row r="31" spans="2:8" x14ac:dyDescent="0.25">
      <c r="B31" s="153">
        <v>201710023</v>
      </c>
      <c r="C31" s="154">
        <v>43021</v>
      </c>
      <c r="D31" s="190">
        <v>30</v>
      </c>
      <c r="E31" s="195">
        <v>31</v>
      </c>
      <c r="F31" s="150">
        <f t="shared" si="0"/>
        <v>43051</v>
      </c>
      <c r="G31" s="154">
        <v>43066</v>
      </c>
      <c r="H31" s="192">
        <f t="shared" si="1"/>
        <v>-15</v>
      </c>
    </row>
    <row r="32" spans="2:8" x14ac:dyDescent="0.25">
      <c r="B32" s="153">
        <v>201710024</v>
      </c>
      <c r="C32" s="154">
        <v>43022</v>
      </c>
      <c r="D32" s="190">
        <v>30</v>
      </c>
      <c r="E32" s="195">
        <v>182</v>
      </c>
      <c r="F32" s="150">
        <f t="shared" si="0"/>
        <v>43052</v>
      </c>
      <c r="G32" s="154">
        <v>43057</v>
      </c>
      <c r="H32" s="192">
        <f t="shared" si="1"/>
        <v>-5</v>
      </c>
    </row>
    <row r="33" spans="2:8" x14ac:dyDescent="0.25">
      <c r="B33" s="153">
        <v>201710025</v>
      </c>
      <c r="C33" s="154">
        <v>43022</v>
      </c>
      <c r="D33" s="190">
        <v>30</v>
      </c>
      <c r="E33" s="195">
        <v>218</v>
      </c>
      <c r="F33" s="150">
        <f t="shared" si="0"/>
        <v>43052</v>
      </c>
      <c r="G33" s="154">
        <v>43039</v>
      </c>
      <c r="H33" s="192">
        <f t="shared" si="1"/>
        <v>13</v>
      </c>
    </row>
    <row r="34" spans="2:8" x14ac:dyDescent="0.25">
      <c r="B34" s="153">
        <v>201710026</v>
      </c>
      <c r="C34" s="154">
        <v>43022</v>
      </c>
      <c r="D34" s="190">
        <v>30</v>
      </c>
      <c r="E34" s="195">
        <v>157</v>
      </c>
      <c r="F34" s="150">
        <f t="shared" si="0"/>
        <v>43052</v>
      </c>
      <c r="G34" s="154">
        <v>43045</v>
      </c>
      <c r="H34" s="192">
        <f t="shared" si="1"/>
        <v>7</v>
      </c>
    </row>
    <row r="35" spans="2:8" x14ac:dyDescent="0.25">
      <c r="B35" s="153">
        <v>201710027</v>
      </c>
      <c r="C35" s="154">
        <v>43022</v>
      </c>
      <c r="D35" s="190">
        <v>15</v>
      </c>
      <c r="E35" s="195">
        <v>227</v>
      </c>
      <c r="F35" s="150">
        <f t="shared" si="0"/>
        <v>43037</v>
      </c>
      <c r="G35" s="154">
        <v>43032</v>
      </c>
      <c r="H35" s="192">
        <f t="shared" si="1"/>
        <v>5</v>
      </c>
    </row>
    <row r="36" spans="2:8" x14ac:dyDescent="0.25">
      <c r="B36" s="153">
        <v>201710028</v>
      </c>
      <c r="C36" s="154">
        <v>43023</v>
      </c>
      <c r="D36" s="190">
        <v>30</v>
      </c>
      <c r="E36" s="195">
        <v>118</v>
      </c>
      <c r="F36" s="150">
        <f t="shared" si="0"/>
        <v>43053</v>
      </c>
      <c r="G36" s="154">
        <v>43052</v>
      </c>
      <c r="H36" s="192">
        <f t="shared" si="1"/>
        <v>1</v>
      </c>
    </row>
    <row r="37" spans="2:8" x14ac:dyDescent="0.25">
      <c r="B37" s="153">
        <v>201710029</v>
      </c>
      <c r="C37" s="154">
        <v>43024</v>
      </c>
      <c r="D37" s="190">
        <v>30</v>
      </c>
      <c r="E37" s="195">
        <v>224</v>
      </c>
      <c r="F37" s="150">
        <f t="shared" si="0"/>
        <v>43054</v>
      </c>
      <c r="G37" s="154">
        <v>43072</v>
      </c>
      <c r="H37" s="192">
        <f t="shared" si="1"/>
        <v>-18</v>
      </c>
    </row>
    <row r="38" spans="2:8" x14ac:dyDescent="0.25">
      <c r="B38" s="153">
        <v>201710030</v>
      </c>
      <c r="C38" s="154">
        <v>43025</v>
      </c>
      <c r="D38" s="190">
        <v>15</v>
      </c>
      <c r="E38" s="195">
        <v>249</v>
      </c>
      <c r="F38" s="150">
        <f t="shared" si="0"/>
        <v>43040</v>
      </c>
      <c r="G38" s="154">
        <v>43069</v>
      </c>
      <c r="H38" s="192">
        <f t="shared" si="1"/>
        <v>-29</v>
      </c>
    </row>
    <row r="39" spans="2:8" x14ac:dyDescent="0.25">
      <c r="B39" s="153">
        <v>201710031</v>
      </c>
      <c r="C39" s="154">
        <v>43026</v>
      </c>
      <c r="D39" s="190">
        <v>30</v>
      </c>
      <c r="E39" s="195">
        <v>75</v>
      </c>
      <c r="F39" s="150">
        <f t="shared" si="0"/>
        <v>43056</v>
      </c>
      <c r="G39" s="155">
        <v>43072</v>
      </c>
      <c r="H39" s="192">
        <f t="shared" si="1"/>
        <v>-16</v>
      </c>
    </row>
    <row r="40" spans="2:8" x14ac:dyDescent="0.25">
      <c r="B40" s="153">
        <v>201710032</v>
      </c>
      <c r="C40" s="154">
        <v>43027</v>
      </c>
      <c r="D40" s="190">
        <v>30</v>
      </c>
      <c r="E40" s="195">
        <v>209</v>
      </c>
      <c r="F40" s="150">
        <f t="shared" si="0"/>
        <v>43057</v>
      </c>
      <c r="G40" s="155">
        <v>43068</v>
      </c>
      <c r="H40" s="192">
        <f t="shared" si="1"/>
        <v>-11</v>
      </c>
    </row>
    <row r="41" spans="2:8" x14ac:dyDescent="0.25">
      <c r="B41" s="153">
        <v>201710033</v>
      </c>
      <c r="C41" s="154">
        <v>43028</v>
      </c>
      <c r="D41" s="190">
        <v>15</v>
      </c>
      <c r="E41" s="195">
        <v>76</v>
      </c>
      <c r="F41" s="150">
        <f t="shared" si="0"/>
        <v>43043</v>
      </c>
      <c r="G41" s="155">
        <v>43066</v>
      </c>
      <c r="H41" s="192">
        <f t="shared" si="1"/>
        <v>-23</v>
      </c>
    </row>
    <row r="42" spans="2:8" x14ac:dyDescent="0.25">
      <c r="B42" s="153">
        <v>201710034</v>
      </c>
      <c r="C42" s="154">
        <v>43029</v>
      </c>
      <c r="D42" s="190">
        <v>30</v>
      </c>
      <c r="E42" s="195">
        <v>151</v>
      </c>
      <c r="F42" s="150">
        <f t="shared" si="0"/>
        <v>43059</v>
      </c>
      <c r="G42" s="155">
        <v>43057</v>
      </c>
      <c r="H42" s="192">
        <f t="shared" si="1"/>
        <v>2</v>
      </c>
    </row>
    <row r="43" spans="2:8" x14ac:dyDescent="0.25">
      <c r="B43" s="153">
        <v>201710035</v>
      </c>
      <c r="C43" s="154">
        <v>43030</v>
      </c>
      <c r="D43" s="190">
        <v>15</v>
      </c>
      <c r="E43" s="195">
        <v>47</v>
      </c>
      <c r="F43" s="150">
        <f t="shared" si="0"/>
        <v>43045</v>
      </c>
      <c r="G43" s="155">
        <v>43042</v>
      </c>
      <c r="H43" s="192">
        <f t="shared" si="1"/>
        <v>3</v>
      </c>
    </row>
    <row r="44" spans="2:8" x14ac:dyDescent="0.25">
      <c r="B44" s="153">
        <v>201710036</v>
      </c>
      <c r="C44" s="154">
        <v>43031</v>
      </c>
      <c r="D44" s="190">
        <v>30</v>
      </c>
      <c r="E44" s="195">
        <v>60</v>
      </c>
      <c r="F44" s="150">
        <f t="shared" si="0"/>
        <v>43061</v>
      </c>
      <c r="G44" s="155">
        <v>43059</v>
      </c>
      <c r="H44" s="192">
        <f t="shared" si="1"/>
        <v>2</v>
      </c>
    </row>
    <row r="45" spans="2:8" x14ac:dyDescent="0.25">
      <c r="B45" s="153">
        <v>201710037</v>
      </c>
      <c r="C45" s="154">
        <v>43032</v>
      </c>
      <c r="D45" s="190">
        <v>15</v>
      </c>
      <c r="E45" s="195">
        <v>232</v>
      </c>
      <c r="F45" s="150">
        <f t="shared" si="0"/>
        <v>43047</v>
      </c>
      <c r="G45" s="155">
        <v>43073</v>
      </c>
      <c r="H45" s="192">
        <f t="shared" si="1"/>
        <v>-26</v>
      </c>
    </row>
    <row r="46" spans="2:8" x14ac:dyDescent="0.25">
      <c r="B46" s="153">
        <v>201710038</v>
      </c>
      <c r="C46" s="154">
        <v>43033</v>
      </c>
      <c r="D46" s="190">
        <v>30</v>
      </c>
      <c r="E46" s="195">
        <v>73</v>
      </c>
      <c r="F46" s="150">
        <f t="shared" si="0"/>
        <v>43063</v>
      </c>
      <c r="G46" s="155">
        <v>43074</v>
      </c>
      <c r="H46" s="192">
        <f t="shared" si="1"/>
        <v>-11</v>
      </c>
    </row>
    <row r="47" spans="2:8" x14ac:dyDescent="0.25">
      <c r="B47" s="153">
        <v>201710039</v>
      </c>
      <c r="C47" s="154">
        <v>43034</v>
      </c>
      <c r="D47" s="190">
        <v>15</v>
      </c>
      <c r="E47" s="195">
        <v>89</v>
      </c>
      <c r="F47" s="150">
        <f t="shared" si="0"/>
        <v>43049</v>
      </c>
      <c r="G47" s="155">
        <v>43047</v>
      </c>
      <c r="H47" s="192">
        <f t="shared" si="1"/>
        <v>2</v>
      </c>
    </row>
    <row r="48" spans="2:8" x14ac:dyDescent="0.25">
      <c r="B48" s="153">
        <v>201710040</v>
      </c>
      <c r="C48" s="154">
        <v>43035</v>
      </c>
      <c r="D48" s="190">
        <v>15</v>
      </c>
      <c r="E48" s="195">
        <v>140</v>
      </c>
      <c r="F48" s="150">
        <f t="shared" si="0"/>
        <v>43050</v>
      </c>
      <c r="G48" s="155">
        <v>43066</v>
      </c>
      <c r="H48" s="192">
        <f t="shared" si="1"/>
        <v>-16</v>
      </c>
    </row>
    <row r="49" spans="2:8" x14ac:dyDescent="0.25">
      <c r="B49" s="153">
        <v>201710041</v>
      </c>
      <c r="C49" s="154">
        <v>43036</v>
      </c>
      <c r="D49" s="190">
        <v>30</v>
      </c>
      <c r="E49" s="195">
        <v>291</v>
      </c>
      <c r="F49" s="150">
        <f t="shared" si="0"/>
        <v>43066</v>
      </c>
      <c r="G49" s="155">
        <v>43054</v>
      </c>
      <c r="H49" s="192">
        <f t="shared" si="1"/>
        <v>12</v>
      </c>
    </row>
    <row r="50" spans="2:8" ht="16.5" thickBot="1" x14ac:dyDescent="0.3">
      <c r="B50" s="156">
        <v>201710042</v>
      </c>
      <c r="C50" s="157">
        <v>43037</v>
      </c>
      <c r="D50" s="191">
        <v>15</v>
      </c>
      <c r="E50" s="196">
        <v>43</v>
      </c>
      <c r="F50" s="188">
        <f t="shared" si="0"/>
        <v>43052</v>
      </c>
      <c r="G50" s="158">
        <v>43062</v>
      </c>
      <c r="H50" s="193">
        <f t="shared" si="1"/>
        <v>-10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Rozpočet hokejového klubu</vt:lpstr>
      <vt:lpstr>Prirodzený prírastok</vt:lpstr>
      <vt:lpstr>Predaj sirupov</vt:lpstr>
      <vt:lpstr>Taxikár</vt:lpstr>
      <vt:lpstr>Cash Flow</vt:lpstr>
      <vt:lpstr>Počet obyvateľov</vt:lpstr>
      <vt:lpstr>Prevádzka áut</vt:lpstr>
      <vt:lpstr>Faktúry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2017-11-09T15:15:38Z</dcterms:created>
  <dcterms:modified xsi:type="dcterms:W3CDTF">2018-01-21T19:44:05Z</dcterms:modified>
</cp:coreProperties>
</file>